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lucym\Desktop\"/>
    </mc:Choice>
  </mc:AlternateContent>
  <xr:revisionPtr revIDLastSave="0" documentId="13_ncr:1_{EC3F3199-FBE9-4C24-9DE3-4A9F47DEDC25}" xr6:coauthVersionLast="47" xr6:coauthVersionMax="47" xr10:uidLastSave="{00000000-0000-0000-0000-000000000000}"/>
  <bookViews>
    <workbookView xWindow="-108" yWindow="-108" windowWidth="23256" windowHeight="12576" xr2:uid="{7BD4E348-A99A-4EA6-B6D7-40AAFA7D9F8E}"/>
  </bookViews>
  <sheets>
    <sheet name="sea" sheetId="1" r:id="rId1"/>
    <sheet name="ZoopDry" sheetId="3" r:id="rId2"/>
    <sheet name="plastidry" sheetId="4"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Q4" i="3" l="1"/>
  <c r="M2" i="1"/>
  <c r="K3" i="3"/>
  <c r="G2" i="1"/>
  <c r="O4" i="3"/>
  <c r="O5" i="3"/>
  <c r="P5" i="3" s="1"/>
  <c r="O6" i="3"/>
  <c r="P6" i="3" s="1"/>
  <c r="O7" i="3"/>
  <c r="P7" i="3" s="1"/>
  <c r="O8" i="3"/>
  <c r="P8" i="3" s="1"/>
  <c r="O9" i="3"/>
  <c r="P9" i="3" s="1"/>
  <c r="O10" i="3"/>
  <c r="P10" i="3" s="1"/>
  <c r="O11" i="3"/>
  <c r="P11" i="3" s="1"/>
  <c r="O12" i="3"/>
  <c r="P12" i="3" s="1"/>
  <c r="O13" i="3"/>
  <c r="P13" i="3" s="1"/>
  <c r="O14" i="3"/>
  <c r="P14" i="3" s="1"/>
  <c r="O15" i="3"/>
  <c r="P15" i="3" s="1"/>
  <c r="O16" i="3"/>
  <c r="P16" i="3" s="1"/>
  <c r="O17" i="3"/>
  <c r="P17" i="3" s="1"/>
  <c r="O18" i="3"/>
  <c r="P18" i="3" s="1"/>
  <c r="O19" i="3"/>
  <c r="P19" i="3" s="1"/>
  <c r="O20" i="3"/>
  <c r="P20" i="3" s="1"/>
  <c r="O21" i="3"/>
  <c r="P21" i="3" s="1"/>
  <c r="O22" i="3"/>
  <c r="P22" i="3" s="1"/>
  <c r="O23" i="3"/>
  <c r="P23" i="3" s="1"/>
  <c r="O24" i="3"/>
  <c r="P24" i="3" s="1"/>
  <c r="O25" i="3"/>
  <c r="P25" i="3" s="1"/>
  <c r="O26" i="3"/>
  <c r="P26" i="3" s="1"/>
  <c r="O27" i="3"/>
  <c r="P27" i="3" s="1"/>
  <c r="O28" i="3"/>
  <c r="P28" i="3" s="1"/>
  <c r="O29" i="3"/>
  <c r="P29" i="3" s="1"/>
  <c r="O30" i="3"/>
  <c r="P30" i="3" s="1"/>
  <c r="O31" i="3"/>
  <c r="P31" i="3" s="1"/>
  <c r="O32" i="3"/>
  <c r="P32" i="3" s="1"/>
  <c r="O33" i="3"/>
  <c r="P33" i="3" s="1"/>
  <c r="O34" i="3"/>
  <c r="P34" i="3" s="1"/>
  <c r="O35" i="3"/>
  <c r="P35" i="3" s="1"/>
  <c r="O36" i="3"/>
  <c r="P36" i="3" s="1"/>
  <c r="O37" i="3"/>
  <c r="P37" i="3" s="1"/>
  <c r="O38" i="3"/>
  <c r="P38" i="3" s="1"/>
  <c r="O3" i="3"/>
  <c r="P3" i="3" s="1"/>
  <c r="P4" i="3"/>
  <c r="X18" i="1"/>
  <c r="Y18" i="1" s="1"/>
  <c r="Z18" i="1" s="1"/>
  <c r="AA18" i="1" s="1"/>
  <c r="X2" i="1"/>
  <c r="Y2" i="1" s="1"/>
  <c r="Z2" i="1" s="1"/>
  <c r="AA2" i="1" s="1"/>
  <c r="E3" i="4"/>
  <c r="C25" i="4"/>
  <c r="C24" i="4"/>
  <c r="C23" i="4"/>
  <c r="C22" i="4"/>
  <c r="C21" i="4"/>
  <c r="C20" i="4"/>
  <c r="C19" i="4"/>
  <c r="C18" i="4"/>
  <c r="C16" i="4"/>
  <c r="C17" i="4"/>
  <c r="D16" i="4"/>
  <c r="D17" i="4"/>
  <c r="D18" i="4"/>
  <c r="X3" i="1"/>
  <c r="Y3" i="1" s="1"/>
  <c r="Z3" i="1" s="1"/>
  <c r="AA3" i="1" s="1"/>
  <c r="X4" i="1"/>
  <c r="Y4" i="1" s="1"/>
  <c r="Z4" i="1" s="1"/>
  <c r="AA4" i="1" s="1"/>
  <c r="X5" i="1"/>
  <c r="Y5" i="1" s="1"/>
  <c r="Z5" i="1" s="1"/>
  <c r="AA5" i="1" s="1"/>
  <c r="X6" i="1"/>
  <c r="Y6" i="1" s="1"/>
  <c r="Z6" i="1" s="1"/>
  <c r="AA6" i="1" s="1"/>
  <c r="X7" i="1"/>
  <c r="Y7" i="1" s="1"/>
  <c r="Z7" i="1" s="1"/>
  <c r="AA7" i="1" s="1"/>
  <c r="X8" i="1"/>
  <c r="Y8" i="1" s="1"/>
  <c r="Z8" i="1" s="1"/>
  <c r="AA8" i="1" s="1"/>
  <c r="X9" i="1"/>
  <c r="Y9" i="1" s="1"/>
  <c r="Z9" i="1" s="1"/>
  <c r="AA9" i="1" s="1"/>
  <c r="X10" i="1"/>
  <c r="Y10" i="1" s="1"/>
  <c r="Z10" i="1" s="1"/>
  <c r="AA10" i="1" s="1"/>
  <c r="X11" i="1"/>
  <c r="Y11" i="1" s="1"/>
  <c r="Z11" i="1" s="1"/>
  <c r="AA11" i="1" s="1"/>
  <c r="X12" i="1"/>
  <c r="Y12" i="1" s="1"/>
  <c r="Z12" i="1" s="1"/>
  <c r="AA12" i="1" s="1"/>
  <c r="X13" i="1"/>
  <c r="Y13" i="1" s="1"/>
  <c r="Z13" i="1" s="1"/>
  <c r="AA13" i="1" s="1"/>
  <c r="X14" i="1"/>
  <c r="Y14" i="1" s="1"/>
  <c r="Z14" i="1" s="1"/>
  <c r="AA14" i="1" s="1"/>
  <c r="X15" i="1"/>
  <c r="Y15" i="1" s="1"/>
  <c r="Z15" i="1" s="1"/>
  <c r="AA15" i="1" s="1"/>
  <c r="X16" i="1"/>
  <c r="Y16" i="1" s="1"/>
  <c r="Z16" i="1" s="1"/>
  <c r="AA16" i="1" s="1"/>
  <c r="X17" i="1"/>
  <c r="Y17" i="1" s="1"/>
  <c r="Z17" i="1" s="1"/>
  <c r="AA17" i="1" s="1"/>
  <c r="X20" i="1"/>
  <c r="Y20" i="1" s="1"/>
  <c r="Z20" i="1" s="1"/>
  <c r="AA20" i="1" s="1"/>
  <c r="X21" i="1"/>
  <c r="Y21" i="1" s="1"/>
  <c r="Z21" i="1" s="1"/>
  <c r="AA21" i="1" s="1"/>
  <c r="X22" i="1"/>
  <c r="Y22" i="1" s="1"/>
  <c r="Z22" i="1" s="1"/>
  <c r="AA22" i="1" s="1"/>
  <c r="X23" i="1"/>
  <c r="Y23" i="1" s="1"/>
  <c r="Z23" i="1" s="1"/>
  <c r="AA23" i="1" s="1"/>
  <c r="X24" i="1"/>
  <c r="Y24" i="1" s="1"/>
  <c r="Z24" i="1" s="1"/>
  <c r="AA24" i="1" s="1"/>
  <c r="X25" i="1"/>
  <c r="Y25" i="1" s="1"/>
  <c r="Z25" i="1" s="1"/>
  <c r="AA25" i="1" s="1"/>
  <c r="X26" i="1"/>
  <c r="Y26" i="1" s="1"/>
  <c r="Z26" i="1" s="1"/>
  <c r="AA26" i="1" s="1"/>
  <c r="X27" i="1"/>
  <c r="Y27" i="1" s="1"/>
  <c r="Z27" i="1" s="1"/>
  <c r="AA27" i="1" s="1"/>
  <c r="X28" i="1"/>
  <c r="Y28" i="1" s="1"/>
  <c r="Z28" i="1" s="1"/>
  <c r="AA28" i="1" s="1"/>
  <c r="X29" i="1"/>
  <c r="Y29" i="1" s="1"/>
  <c r="Z29" i="1" s="1"/>
  <c r="AA29" i="1" s="1"/>
  <c r="X30" i="1"/>
  <c r="Y30" i="1" s="1"/>
  <c r="Z30" i="1" s="1"/>
  <c r="AA30" i="1" s="1"/>
  <c r="X31" i="1"/>
  <c r="Y31" i="1" s="1"/>
  <c r="Z31" i="1" s="1"/>
  <c r="AA31" i="1" s="1"/>
  <c r="X32" i="1"/>
  <c r="Y32" i="1" s="1"/>
  <c r="Z32" i="1" s="1"/>
  <c r="AA32" i="1" s="1"/>
  <c r="X33" i="1"/>
  <c r="Y33" i="1" s="1"/>
  <c r="Z33" i="1" s="1"/>
  <c r="AA33" i="1" s="1"/>
  <c r="X34" i="1"/>
  <c r="Y34" i="1" s="1"/>
  <c r="Z34" i="1" s="1"/>
  <c r="AA34" i="1" s="1"/>
  <c r="X36" i="1"/>
  <c r="Y36" i="1" s="1"/>
  <c r="Z36" i="1" s="1"/>
  <c r="AA36" i="1" s="1"/>
  <c r="X37" i="1"/>
  <c r="Y37" i="1" s="1"/>
  <c r="Z37" i="1" s="1"/>
  <c r="AA37" i="1" s="1"/>
  <c r="X38" i="1"/>
  <c r="Y38" i="1" s="1"/>
  <c r="Z38" i="1" s="1"/>
  <c r="AA38" i="1" s="1"/>
  <c r="X39" i="1"/>
  <c r="Y39" i="1" s="1"/>
  <c r="Z39" i="1" s="1"/>
  <c r="AA39" i="1" s="1"/>
  <c r="X40" i="1"/>
  <c r="Y40" i="1" s="1"/>
  <c r="Z40" i="1" s="1"/>
  <c r="AA40" i="1" s="1"/>
  <c r="I29" i="3"/>
  <c r="I30" i="3"/>
  <c r="I31" i="3"/>
  <c r="I32" i="3"/>
  <c r="I33" i="3"/>
  <c r="I34" i="3"/>
  <c r="I35" i="3"/>
  <c r="I37" i="3"/>
  <c r="I38" i="3"/>
  <c r="I36" i="3"/>
  <c r="I18" i="3"/>
  <c r="I19" i="3"/>
  <c r="I20" i="3"/>
  <c r="I21" i="3"/>
  <c r="I22" i="3"/>
  <c r="I23" i="3"/>
  <c r="I24" i="3"/>
  <c r="I26" i="3"/>
  <c r="I25" i="3"/>
  <c r="I28" i="3"/>
  <c r="I27" i="3"/>
  <c r="I4" i="3"/>
  <c r="I5" i="3"/>
  <c r="I6" i="3"/>
  <c r="I7" i="3"/>
  <c r="I8" i="3"/>
  <c r="I9" i="3"/>
  <c r="I10" i="3"/>
  <c r="I11" i="3"/>
  <c r="I12" i="3"/>
  <c r="I13" i="3"/>
  <c r="I14" i="3"/>
  <c r="I15" i="3"/>
  <c r="I16" i="3"/>
  <c r="I17" i="3"/>
  <c r="I3" i="3"/>
  <c r="M32" i="1" l="1"/>
  <c r="E4" i="4"/>
  <c r="E5" i="4"/>
  <c r="E6" i="4"/>
  <c r="E7" i="4"/>
  <c r="E8" i="4"/>
  <c r="E9" i="4"/>
  <c r="E10" i="4"/>
  <c r="E11" i="4"/>
  <c r="E12" i="4"/>
  <c r="E13" i="4"/>
  <c r="E14" i="4"/>
  <c r="E15" i="4"/>
  <c r="E16" i="4"/>
  <c r="E17" i="4"/>
  <c r="E18" i="4"/>
  <c r="E19" i="4"/>
  <c r="E20" i="4"/>
  <c r="E21" i="4"/>
  <c r="E22" i="4"/>
  <c r="E23" i="4"/>
  <c r="E24" i="4"/>
  <c r="E25" i="4"/>
  <c r="F36" i="3"/>
  <c r="K36" i="3" s="1"/>
  <c r="L36" i="3" s="1"/>
  <c r="F38" i="3"/>
  <c r="K38" i="3" s="1"/>
  <c r="L38" i="3" s="1"/>
  <c r="F37" i="3"/>
  <c r="K37" i="3" s="1"/>
  <c r="L37" i="3" s="1"/>
  <c r="F35" i="3"/>
  <c r="K35" i="3" s="1"/>
  <c r="L35" i="3" s="1"/>
  <c r="F34" i="3"/>
  <c r="K34" i="3" s="1"/>
  <c r="L34" i="3" s="1"/>
  <c r="F33" i="3"/>
  <c r="K33" i="3" s="1"/>
  <c r="L33" i="3" s="1"/>
  <c r="F32" i="3"/>
  <c r="K32" i="3" s="1"/>
  <c r="L32" i="3" s="1"/>
  <c r="F31" i="3"/>
  <c r="K31" i="3" s="1"/>
  <c r="L31" i="3" s="1"/>
  <c r="F30" i="3"/>
  <c r="K30" i="3" s="1"/>
  <c r="L30" i="3" s="1"/>
  <c r="F29" i="3"/>
  <c r="K29" i="3" s="1"/>
  <c r="L29" i="3" s="1"/>
  <c r="F27" i="3"/>
  <c r="K27" i="3" s="1"/>
  <c r="L27" i="3" s="1"/>
  <c r="F28" i="3"/>
  <c r="K28" i="3" s="1"/>
  <c r="L28" i="3" s="1"/>
  <c r="F25" i="3"/>
  <c r="K25" i="3" s="1"/>
  <c r="L25" i="3" s="1"/>
  <c r="F26" i="3"/>
  <c r="K26" i="3" s="1"/>
  <c r="L26" i="3" s="1"/>
  <c r="F24" i="3"/>
  <c r="K24" i="3" s="1"/>
  <c r="L24" i="3" s="1"/>
  <c r="F23" i="3"/>
  <c r="K23" i="3" s="1"/>
  <c r="L23" i="3" s="1"/>
  <c r="F4" i="3"/>
  <c r="K4" i="3" s="1"/>
  <c r="L4" i="3" s="1"/>
  <c r="F5" i="3"/>
  <c r="K5" i="3" s="1"/>
  <c r="L5" i="3" s="1"/>
  <c r="F6" i="3"/>
  <c r="K6" i="3" s="1"/>
  <c r="L6" i="3" s="1"/>
  <c r="F7" i="3"/>
  <c r="K7" i="3" s="1"/>
  <c r="L7" i="3" s="1"/>
  <c r="F8" i="3"/>
  <c r="K8" i="3" s="1"/>
  <c r="L8" i="3" s="1"/>
  <c r="F9" i="3"/>
  <c r="K9" i="3" s="1"/>
  <c r="L9" i="3" s="1"/>
  <c r="F10" i="3"/>
  <c r="K10" i="3" s="1"/>
  <c r="L10" i="3" s="1"/>
  <c r="F11" i="3"/>
  <c r="K11" i="3" s="1"/>
  <c r="L11" i="3" s="1"/>
  <c r="F12" i="3"/>
  <c r="K12" i="3" s="1"/>
  <c r="L12" i="3" s="1"/>
  <c r="F13" i="3"/>
  <c r="K13" i="3" s="1"/>
  <c r="L13" i="3" s="1"/>
  <c r="F14" i="3"/>
  <c r="K14" i="3" s="1"/>
  <c r="L14" i="3" s="1"/>
  <c r="F15" i="3"/>
  <c r="K15" i="3" s="1"/>
  <c r="L15" i="3" s="1"/>
  <c r="F16" i="3"/>
  <c r="K16" i="3" s="1"/>
  <c r="L16" i="3" s="1"/>
  <c r="F17" i="3"/>
  <c r="K17" i="3" s="1"/>
  <c r="L17" i="3" s="1"/>
  <c r="F18" i="3"/>
  <c r="K18" i="3" s="1"/>
  <c r="L18" i="3" s="1"/>
  <c r="F19" i="3"/>
  <c r="K19" i="3" s="1"/>
  <c r="L19" i="3" s="1"/>
  <c r="F20" i="3"/>
  <c r="K20" i="3" s="1"/>
  <c r="L20" i="3" s="1"/>
  <c r="F21" i="3"/>
  <c r="K21" i="3" s="1"/>
  <c r="L21" i="3" s="1"/>
  <c r="F22" i="3"/>
  <c r="K22" i="3" s="1"/>
  <c r="L22" i="3" s="1"/>
  <c r="F3" i="3"/>
  <c r="L3" i="3" s="1"/>
  <c r="M11" i="3" l="1"/>
  <c r="S11" i="3"/>
  <c r="T11" i="3" s="1"/>
  <c r="U11" i="3" s="1"/>
  <c r="Q11" i="3"/>
  <c r="M19" i="3"/>
  <c r="S19" i="3"/>
  <c r="T19" i="3" s="1"/>
  <c r="U19" i="3" s="1"/>
  <c r="Q19" i="3"/>
  <c r="M7" i="3"/>
  <c r="S7" i="3"/>
  <c r="T7" i="3" s="1"/>
  <c r="U7" i="3" s="1"/>
  <c r="Q7" i="3"/>
  <c r="M31" i="3"/>
  <c r="S31" i="3"/>
  <c r="T31" i="3" s="1"/>
  <c r="U31" i="3" s="1"/>
  <c r="Q31" i="3"/>
  <c r="M3" i="3"/>
  <c r="Q3" i="3"/>
  <c r="S3" i="3"/>
  <c r="T3" i="3" s="1"/>
  <c r="M10" i="3"/>
  <c r="S10" i="3"/>
  <c r="T10" i="3" s="1"/>
  <c r="Q10" i="3"/>
  <c r="M9" i="3"/>
  <c r="S9" i="3"/>
  <c r="T9" i="3" s="1"/>
  <c r="U9" i="3" s="1"/>
  <c r="Q9" i="3"/>
  <c r="M18" i="3"/>
  <c r="S18" i="3"/>
  <c r="T18" i="3" s="1"/>
  <c r="Q18" i="3"/>
  <c r="M6" i="3"/>
  <c r="S6" i="3"/>
  <c r="T6" i="3" s="1"/>
  <c r="U6" i="3" s="1"/>
  <c r="Q6" i="3"/>
  <c r="M32" i="3"/>
  <c r="S32" i="3"/>
  <c r="T32" i="3" s="1"/>
  <c r="Q32" i="3"/>
  <c r="M12" i="3"/>
  <c r="S12" i="3"/>
  <c r="T12" i="3" s="1"/>
  <c r="U12" i="3" s="1"/>
  <c r="Q12" i="3"/>
  <c r="M8" i="3"/>
  <c r="S8" i="3"/>
  <c r="T8" i="3" s="1"/>
  <c r="Q8" i="3"/>
  <c r="M17" i="3"/>
  <c r="S17" i="3"/>
  <c r="T17" i="3" s="1"/>
  <c r="U17" i="3" s="1"/>
  <c r="Q17" i="3"/>
  <c r="M5" i="3"/>
  <c r="S5" i="3"/>
  <c r="T5" i="3" s="1"/>
  <c r="Q5" i="3"/>
  <c r="M33" i="3"/>
  <c r="S33" i="3"/>
  <c r="T33" i="3" s="1"/>
  <c r="U33" i="3" s="1"/>
  <c r="Q33" i="3"/>
  <c r="M25" i="3"/>
  <c r="S25" i="3"/>
  <c r="T25" i="3" s="1"/>
  <c r="Q25" i="3"/>
  <c r="M28" i="3"/>
  <c r="S28" i="3"/>
  <c r="T28" i="3" s="1"/>
  <c r="U28" i="3" s="1"/>
  <c r="Q28" i="3"/>
  <c r="M27" i="3"/>
  <c r="S27" i="3"/>
  <c r="T27" i="3" s="1"/>
  <c r="U27" i="3" s="1"/>
  <c r="Q27" i="3"/>
  <c r="M16" i="3"/>
  <c r="S16" i="3"/>
  <c r="T16" i="3" s="1"/>
  <c r="U16" i="3" s="1"/>
  <c r="Q16" i="3"/>
  <c r="M4" i="3"/>
  <c r="S4" i="3"/>
  <c r="T4" i="3" s="1"/>
  <c r="U4" i="3" s="1"/>
  <c r="M34" i="3"/>
  <c r="S34" i="3"/>
  <c r="T34" i="3" s="1"/>
  <c r="Q34" i="3"/>
  <c r="M22" i="3"/>
  <c r="S22" i="3"/>
  <c r="T22" i="3" s="1"/>
  <c r="Q22" i="3"/>
  <c r="M21" i="3"/>
  <c r="S21" i="3"/>
  <c r="T21" i="3" s="1"/>
  <c r="Q21" i="3"/>
  <c r="M30" i="3"/>
  <c r="S30" i="3"/>
  <c r="T30" i="3" s="1"/>
  <c r="U30" i="3" s="1"/>
  <c r="Q30" i="3"/>
  <c r="M15" i="3"/>
  <c r="S15" i="3"/>
  <c r="T15" i="3" s="1"/>
  <c r="U15" i="3" s="1"/>
  <c r="Q15" i="3"/>
  <c r="M23" i="3"/>
  <c r="S23" i="3"/>
  <c r="T23" i="3" s="1"/>
  <c r="U23" i="3" s="1"/>
  <c r="Q23" i="3"/>
  <c r="M35" i="3"/>
  <c r="S35" i="3"/>
  <c r="T35" i="3" s="1"/>
  <c r="Q35" i="3"/>
  <c r="M36" i="3"/>
  <c r="S36" i="3"/>
  <c r="T36" i="3" s="1"/>
  <c r="U36" i="3" s="1"/>
  <c r="Q36" i="3"/>
  <c r="M20" i="3"/>
  <c r="S20" i="3"/>
  <c r="T20" i="3" s="1"/>
  <c r="U20" i="3" s="1"/>
  <c r="Q20" i="3"/>
  <c r="M14" i="3"/>
  <c r="S14" i="3"/>
  <c r="T14" i="3" s="1"/>
  <c r="U14" i="3" s="1"/>
  <c r="Q14" i="3"/>
  <c r="M24" i="3"/>
  <c r="S24" i="3"/>
  <c r="T24" i="3" s="1"/>
  <c r="Q24" i="3"/>
  <c r="M37" i="3"/>
  <c r="S37" i="3"/>
  <c r="T37" i="3" s="1"/>
  <c r="U37" i="3" s="1"/>
  <c r="Q37" i="3"/>
  <c r="M29" i="3"/>
  <c r="S29" i="3"/>
  <c r="T29" i="3" s="1"/>
  <c r="U29" i="3" s="1"/>
  <c r="Q29" i="3"/>
  <c r="M13" i="3"/>
  <c r="S13" i="3"/>
  <c r="T13" i="3" s="1"/>
  <c r="U13" i="3" s="1"/>
  <c r="Q13" i="3"/>
  <c r="M26" i="3"/>
  <c r="S26" i="3"/>
  <c r="T26" i="3" s="1"/>
  <c r="Q26" i="3"/>
  <c r="M38" i="3"/>
  <c r="S38" i="3"/>
  <c r="T38" i="3" s="1"/>
  <c r="Q38" i="3"/>
  <c r="S3" i="1"/>
  <c r="S4" i="1"/>
  <c r="S5" i="1"/>
  <c r="S6" i="1"/>
  <c r="S7" i="1"/>
  <c r="S8" i="1"/>
  <c r="S9" i="1"/>
  <c r="S10" i="1"/>
  <c r="S11" i="1"/>
  <c r="S12" i="1"/>
  <c r="S13" i="1"/>
  <c r="S14" i="1"/>
  <c r="S15" i="1"/>
  <c r="S16" i="1"/>
  <c r="S17" i="1"/>
  <c r="S18" i="1"/>
  <c r="T18" i="1" s="1"/>
  <c r="S19" i="1"/>
  <c r="S20" i="1"/>
  <c r="S21" i="1"/>
  <c r="S22" i="1"/>
  <c r="S23" i="1"/>
  <c r="S24" i="1"/>
  <c r="S25" i="1"/>
  <c r="S26" i="1"/>
  <c r="S27" i="1"/>
  <c r="S28" i="1"/>
  <c r="S29" i="1"/>
  <c r="S30" i="1"/>
  <c r="S31" i="1"/>
  <c r="T31" i="1" s="1"/>
  <c r="S32" i="1"/>
  <c r="S33" i="1"/>
  <c r="S34" i="1"/>
  <c r="S35" i="1"/>
  <c r="S36" i="1"/>
  <c r="S37" i="1"/>
  <c r="S38" i="1"/>
  <c r="S39" i="1"/>
  <c r="S40" i="1"/>
  <c r="S2" i="1"/>
  <c r="M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3" i="1"/>
  <c r="M34" i="1"/>
  <c r="M36" i="1"/>
  <c r="M37" i="1"/>
  <c r="M38" i="1"/>
  <c r="M39" i="1"/>
  <c r="M40" i="1"/>
  <c r="AB18" i="1"/>
  <c r="AB20" i="1"/>
  <c r="AC20" i="1" s="1"/>
  <c r="AB26" i="1"/>
  <c r="AC26" i="1" s="1"/>
  <c r="AB31" i="1"/>
  <c r="AB37" i="1"/>
  <c r="AC37" i="1" s="1"/>
  <c r="AB38" i="1"/>
  <c r="AC38" i="1" s="1"/>
  <c r="AB39" i="1"/>
  <c r="AC39" i="1" s="1"/>
  <c r="AB40" i="1"/>
  <c r="AC40" i="1" s="1"/>
  <c r="AB36" i="1"/>
  <c r="AC36" i="1" s="1"/>
  <c r="AB34" i="1"/>
  <c r="AC34" i="1" s="1"/>
  <c r="AB33" i="1"/>
  <c r="AC33" i="1" s="1"/>
  <c r="AB32" i="1"/>
  <c r="AC32" i="1" s="1"/>
  <c r="AB27" i="1"/>
  <c r="AC27" i="1" s="1"/>
  <c r="AB28" i="1"/>
  <c r="AC28" i="1" s="1"/>
  <c r="AB29" i="1"/>
  <c r="AC29" i="1" s="1"/>
  <c r="AB30" i="1"/>
  <c r="AC30" i="1" s="1"/>
  <c r="AB22" i="1"/>
  <c r="AC22" i="1" s="1"/>
  <c r="AB23" i="1"/>
  <c r="AC23" i="1" s="1"/>
  <c r="AB24" i="1"/>
  <c r="AC24" i="1" s="1"/>
  <c r="AB25" i="1"/>
  <c r="AC25" i="1" s="1"/>
  <c r="AB21" i="1"/>
  <c r="AC21" i="1" s="1"/>
  <c r="AB5" i="1"/>
  <c r="AC5" i="1" s="1"/>
  <c r="AB6" i="1"/>
  <c r="AC6" i="1" s="1"/>
  <c r="AB7" i="1"/>
  <c r="AC7" i="1" s="1"/>
  <c r="AB8" i="1"/>
  <c r="AC8" i="1" s="1"/>
  <c r="AB9" i="1"/>
  <c r="AC9" i="1" s="1"/>
  <c r="AB10" i="1"/>
  <c r="AC10" i="1" s="1"/>
  <c r="AB11" i="1"/>
  <c r="AC11" i="1" s="1"/>
  <c r="AB12" i="1"/>
  <c r="AC12" i="1" s="1"/>
  <c r="AB13" i="1"/>
  <c r="AC13" i="1" s="1"/>
  <c r="AB14" i="1"/>
  <c r="AC14" i="1" s="1"/>
  <c r="AB15" i="1"/>
  <c r="AC15" i="1" s="1"/>
  <c r="AB16" i="1"/>
  <c r="AC16" i="1" s="1"/>
  <c r="AB17" i="1"/>
  <c r="AC17" i="1" s="1"/>
  <c r="AB4" i="1"/>
  <c r="AC4" i="1" s="1"/>
  <c r="AB2" i="1"/>
  <c r="AC2" i="1" s="1"/>
  <c r="G32" i="1"/>
  <c r="G33" i="1"/>
  <c r="G34" i="1"/>
  <c r="G35" i="1"/>
  <c r="G36" i="1"/>
  <c r="G37" i="1"/>
  <c r="G38" i="1"/>
  <c r="G39" i="1"/>
  <c r="G40" i="1"/>
  <c r="G25" i="1"/>
  <c r="G18" i="1"/>
  <c r="G19" i="1"/>
  <c r="G20" i="1"/>
  <c r="G21" i="1"/>
  <c r="G22" i="1"/>
  <c r="G23" i="1"/>
  <c r="G24" i="1"/>
  <c r="G26" i="1"/>
  <c r="G27" i="1"/>
  <c r="G28" i="1"/>
  <c r="G29" i="1"/>
  <c r="G30" i="1"/>
  <c r="G31" i="1"/>
  <c r="G9" i="1"/>
  <c r="G10" i="1"/>
  <c r="G11" i="1"/>
  <c r="G12" i="1"/>
  <c r="G13" i="1"/>
  <c r="G14" i="1"/>
  <c r="G15" i="1"/>
  <c r="G16" i="1"/>
  <c r="G17" i="1"/>
  <c r="G3" i="1"/>
  <c r="G4" i="1"/>
  <c r="G5" i="1"/>
  <c r="G6" i="1"/>
  <c r="G7" i="1"/>
  <c r="G8" i="1"/>
  <c r="AB3" i="1" l="1"/>
  <c r="T2" i="1"/>
  <c r="AD2" i="1"/>
  <c r="AE2" i="1" s="1"/>
  <c r="T29" i="1"/>
  <c r="AD29" i="1"/>
  <c r="AE29" i="1" s="1"/>
  <c r="T21" i="1"/>
  <c r="AD21" i="1"/>
  <c r="AE21" i="1" s="1"/>
  <c r="T13" i="1"/>
  <c r="AD13" i="1"/>
  <c r="AE13" i="1" s="1"/>
  <c r="T38" i="1"/>
  <c r="AD38" i="1"/>
  <c r="AE38" i="1" s="1"/>
  <c r="T34" i="1"/>
  <c r="AD34" i="1"/>
  <c r="AE34" i="1" s="1"/>
  <c r="T30" i="1"/>
  <c r="AD30" i="1"/>
  <c r="AE30" i="1" s="1"/>
  <c r="T26" i="1"/>
  <c r="AD26" i="1"/>
  <c r="AE26" i="1" s="1"/>
  <c r="T22" i="1"/>
  <c r="AD22" i="1"/>
  <c r="AE22" i="1" s="1"/>
  <c r="T14" i="1"/>
  <c r="AD14" i="1"/>
  <c r="AE14" i="1" s="1"/>
  <c r="T10" i="1"/>
  <c r="AD10" i="1"/>
  <c r="AE10" i="1" s="1"/>
  <c r="T6" i="1"/>
  <c r="AD6" i="1"/>
  <c r="AE6" i="1" s="1"/>
  <c r="T37" i="1"/>
  <c r="AD37" i="1"/>
  <c r="AE37" i="1" s="1"/>
  <c r="T25" i="1"/>
  <c r="AD25" i="1"/>
  <c r="AE25" i="1" s="1"/>
  <c r="T17" i="1"/>
  <c r="AD17" i="1"/>
  <c r="AE17" i="1" s="1"/>
  <c r="T9" i="1"/>
  <c r="AD9" i="1"/>
  <c r="AE9" i="1" s="1"/>
  <c r="T40" i="1"/>
  <c r="AD40" i="1"/>
  <c r="AE40" i="1" s="1"/>
  <c r="T36" i="1"/>
  <c r="AD36" i="1"/>
  <c r="AE36" i="1" s="1"/>
  <c r="T32" i="1"/>
  <c r="AD32" i="1"/>
  <c r="AE32" i="1" s="1"/>
  <c r="T28" i="1"/>
  <c r="AD28" i="1"/>
  <c r="AE28" i="1" s="1"/>
  <c r="T24" i="1"/>
  <c r="AD24" i="1"/>
  <c r="AE24" i="1" s="1"/>
  <c r="T20" i="1"/>
  <c r="AD20" i="1"/>
  <c r="AE20" i="1" s="1"/>
  <c r="T16" i="1"/>
  <c r="AD16" i="1"/>
  <c r="AE16" i="1" s="1"/>
  <c r="T12" i="1"/>
  <c r="AD12" i="1"/>
  <c r="AE12" i="1" s="1"/>
  <c r="T8" i="1"/>
  <c r="AD8" i="1"/>
  <c r="AE8" i="1" s="1"/>
  <c r="T4" i="1"/>
  <c r="AD4" i="1"/>
  <c r="AE4" i="1" s="1"/>
  <c r="T33" i="1"/>
  <c r="AD33" i="1"/>
  <c r="AE33" i="1" s="1"/>
  <c r="T5" i="1"/>
  <c r="AD5" i="1"/>
  <c r="AE5" i="1" s="1"/>
  <c r="T39" i="1"/>
  <c r="AD39" i="1"/>
  <c r="AE39" i="1" s="1"/>
  <c r="T35" i="1"/>
  <c r="T27" i="1"/>
  <c r="AD27" i="1"/>
  <c r="AE27" i="1" s="1"/>
  <c r="T23" i="1"/>
  <c r="AD23" i="1"/>
  <c r="AE23" i="1" s="1"/>
  <c r="T19" i="1"/>
  <c r="T15" i="1"/>
  <c r="AD15" i="1"/>
  <c r="AE15" i="1" s="1"/>
  <c r="T11" i="1"/>
  <c r="AD11" i="1"/>
  <c r="AE11" i="1" s="1"/>
  <c r="T7" i="1"/>
  <c r="AD7" i="1"/>
  <c r="AE7" i="1" s="1"/>
  <c r="T3" i="1"/>
  <c r="AC31" i="1"/>
  <c r="AD31" i="1"/>
  <c r="AE31" i="1" s="1"/>
  <c r="AC18" i="1"/>
  <c r="AD18" i="1"/>
  <c r="AE18" i="1" s="1"/>
  <c r="AC3" i="1" l="1"/>
  <c r="AD3" i="1"/>
  <c r="AE3" i="1" s="1"/>
</calcChain>
</file>

<file path=xl/sharedStrings.xml><?xml version="1.0" encoding="utf-8"?>
<sst xmlns="http://schemas.openxmlformats.org/spreadsheetml/2006/main" count="350" uniqueCount="145">
  <si>
    <t>C297-002-NT</t>
  </si>
  <si>
    <t>C297-003-NT</t>
  </si>
  <si>
    <t>C297-004-NT</t>
  </si>
  <si>
    <t>C297-005-NT</t>
  </si>
  <si>
    <t>C297-006-NT</t>
  </si>
  <si>
    <t>C297-009-NT</t>
  </si>
  <si>
    <t>C297-010-NT</t>
  </si>
  <si>
    <t>C297-011-NT</t>
  </si>
  <si>
    <t>C297-012-NT</t>
  </si>
  <si>
    <t>C297-013-NT</t>
  </si>
  <si>
    <t>C297-014-NT</t>
  </si>
  <si>
    <t>C297-015-NT</t>
  </si>
  <si>
    <t>C297-016-NT</t>
  </si>
  <si>
    <t>C297-018-NT</t>
  </si>
  <si>
    <t>C297-019-NT</t>
  </si>
  <si>
    <t>C297-021-NT</t>
  </si>
  <si>
    <t>C297-022-NT</t>
  </si>
  <si>
    <t>C297-023-NT</t>
  </si>
  <si>
    <t>C297-024-NT</t>
  </si>
  <si>
    <t>C297-026-NT</t>
  </si>
  <si>
    <t>C297-027-NT</t>
  </si>
  <si>
    <t>C297-030-NT</t>
  </si>
  <si>
    <t>C297-031-NT</t>
  </si>
  <si>
    <t>C297-032-NT</t>
  </si>
  <si>
    <t>C297-033-NT</t>
  </si>
  <si>
    <t>C297-034-NT</t>
  </si>
  <si>
    <t>C297-035-NT</t>
  </si>
  <si>
    <t>C297-037-NT</t>
  </si>
  <si>
    <t>C297-038-NT</t>
  </si>
  <si>
    <t>C297-039-NT</t>
  </si>
  <si>
    <t>C297-040-NT</t>
  </si>
  <si>
    <t>C297-041-NT</t>
  </si>
  <si>
    <t>C297-042-NT</t>
  </si>
  <si>
    <t>C297-044-NT</t>
  </si>
  <si>
    <t>C297-045-NT</t>
  </si>
  <si>
    <t>C297-046-NT</t>
  </si>
  <si>
    <t>C297-047-NT</t>
  </si>
  <si>
    <t>C297-048-NT</t>
  </si>
  <si>
    <t>C297-049-NT</t>
  </si>
  <si>
    <t>LME</t>
  </si>
  <si>
    <t>GOM</t>
  </si>
  <si>
    <t>SE</t>
  </si>
  <si>
    <t>NE</t>
  </si>
  <si>
    <t>Day/Night</t>
  </si>
  <si>
    <t>Night</t>
  </si>
  <si>
    <t>Day</t>
  </si>
  <si>
    <t>night</t>
  </si>
  <si>
    <t>day</t>
  </si>
  <si>
    <t>Sample</t>
  </si>
  <si>
    <t>002-NT</t>
  </si>
  <si>
    <t>H2O Volume (mL)</t>
  </si>
  <si>
    <t>Total Weight (g)</t>
  </si>
  <si>
    <t>Container Weight (g)</t>
  </si>
  <si>
    <t>Biovolume (mL)</t>
  </si>
  <si>
    <t>Total Volume (mL)</t>
  </si>
  <si>
    <t>003-NT</t>
  </si>
  <si>
    <t>004-NT</t>
  </si>
  <si>
    <t>005-NT</t>
  </si>
  <si>
    <t>006-NT</t>
  </si>
  <si>
    <t>009-NT</t>
  </si>
  <si>
    <t>010-NT</t>
  </si>
  <si>
    <t>011-NT</t>
  </si>
  <si>
    <t>012-NT</t>
  </si>
  <si>
    <t>013-NT</t>
  </si>
  <si>
    <t>014-NT</t>
  </si>
  <si>
    <t>015-NT</t>
  </si>
  <si>
    <t>016-NT</t>
  </si>
  <si>
    <t>018-NT</t>
  </si>
  <si>
    <t>019-NT</t>
  </si>
  <si>
    <t>021-NT</t>
  </si>
  <si>
    <t>022-NT</t>
  </si>
  <si>
    <t>024-NT</t>
  </si>
  <si>
    <t>026-NT</t>
  </si>
  <si>
    <t>027-NT</t>
  </si>
  <si>
    <t>030-NT</t>
  </si>
  <si>
    <t>031-NT</t>
  </si>
  <si>
    <t>033-NT</t>
  </si>
  <si>
    <t>032-NT</t>
  </si>
  <si>
    <t>035-NT</t>
  </si>
  <si>
    <t>034-NT</t>
  </si>
  <si>
    <t>037-NT</t>
  </si>
  <si>
    <t>038-NT</t>
  </si>
  <si>
    <t>039-NT</t>
  </si>
  <si>
    <t>040-NT</t>
  </si>
  <si>
    <t>041-NT</t>
  </si>
  <si>
    <t>045-NT</t>
  </si>
  <si>
    <t>046-NT</t>
  </si>
  <si>
    <t>048-NT</t>
  </si>
  <si>
    <t>049-NT</t>
  </si>
  <si>
    <t>047-NT</t>
  </si>
  <si>
    <t>023-NT</t>
  </si>
  <si>
    <t>Fraction of 100cnt biovolume (becomes a multiplier)</t>
  </si>
  <si>
    <t>plastic weight (g)</t>
  </si>
  <si>
    <t>plastic weight (g per km^2)</t>
  </si>
  <si>
    <t>Station Code</t>
  </si>
  <si>
    <t>Station Number</t>
  </si>
  <si>
    <t>Date (day-month-year)</t>
  </si>
  <si>
    <t>Time In (LMT)</t>
  </si>
  <si>
    <t>Time Out (LMT)</t>
  </si>
  <si>
    <t>Duration of Tow (mins)</t>
  </si>
  <si>
    <t>Tow Distance (m)</t>
  </si>
  <si>
    <t>Zooplankton Biovolume (mL)</t>
  </si>
  <si>
    <t>Plastic pellets count</t>
  </si>
  <si>
    <t>Plastic pieces count</t>
  </si>
  <si>
    <t>Large Marine Ecosystem (LME)</t>
  </si>
  <si>
    <t>Estimate 100 count percentage of 1mL scoop   (% of 1mL)</t>
  </si>
  <si>
    <t>Volume of 100 count sample (mL)</t>
  </si>
  <si>
    <t>Plastic tow density (pellets + pieces per m^2)</t>
  </si>
  <si>
    <t>Plastic tow density (per km2)</t>
  </si>
  <si>
    <t>Plastic pieces (per m^2)</t>
  </si>
  <si>
    <t>Plastic pieces (per km^2)</t>
  </si>
  <si>
    <t>Total organisms in 100 count</t>
  </si>
  <si>
    <t>Number of total organisms in 100 count sample</t>
  </si>
  <si>
    <t>Number of organisms per mL of sample</t>
  </si>
  <si>
    <t>Total organisms in sample</t>
  </si>
  <si>
    <t>Zooplankton per m^2</t>
  </si>
  <si>
    <t>Count zooplankton per km2</t>
  </si>
  <si>
    <t>Plastic to zooplankton log10 (+1 to correct for negative)</t>
  </si>
  <si>
    <t>Comments</t>
  </si>
  <si>
    <t>This sample was missing the rinse biovolume, and calculations could not be completed.</t>
  </si>
  <si>
    <t>Biovolume Flag: excessive amounts of salps included in this sample</t>
  </si>
  <si>
    <t>Unknown gunk in biomass</t>
  </si>
  <si>
    <t>Biovolume not taken for sample due to excessive jellyfish, calculations could not be completed.</t>
  </si>
  <si>
    <t>n/a</t>
  </si>
  <si>
    <t>Sample biovolume included jelly mush</t>
  </si>
  <si>
    <t>ADCP direction not recorded</t>
  </si>
  <si>
    <t>Sample Code</t>
  </si>
  <si>
    <t>Sample Number</t>
  </si>
  <si>
    <t>Zooplankton Dry Weight (g)</t>
  </si>
  <si>
    <t>Zooplankton Biovolume</t>
  </si>
  <si>
    <t>correct to total biovolume sample (g)</t>
  </si>
  <si>
    <t>plastic weight (per m^2)</t>
  </si>
  <si>
    <t>ratio of plastic to zooplankton</t>
  </si>
  <si>
    <t>Night/Day</t>
  </si>
  <si>
    <t>zooplankton weight (per m^2)</t>
  </si>
  <si>
    <t>zooplankton weight (per km^2)</t>
  </si>
  <si>
    <t>zoop to plastic ratio (g per km^2)</t>
  </si>
  <si>
    <t>Tow Plastic Weight (g)</t>
  </si>
  <si>
    <t>Tow Density Zooplankton (mL per m^2)</t>
  </si>
  <si>
    <t>Tow density volume zooplankton (mL per km^2)</t>
  </si>
  <si>
    <t>ADCP direction (azimuth)</t>
  </si>
  <si>
    <t>ADCP magnitude (T)</t>
  </si>
  <si>
    <t>multiplier of biovolume to total zooplankton (zooplankton Biovolume/Biovolume)</t>
  </si>
  <si>
    <t>zooplankton (g/mL)</t>
  </si>
  <si>
    <t>Plastic to zooplankton ratio per 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</si>
</sst>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9]d\-mmm\-yy"/>
    <numFmt numFmtId="165" formatCode="hhmm"/>
    <numFmt numFmtId="166" formatCode="0.0"/>
    <numFmt numFmtId="167" formatCode="0.0000"/>
    <numFmt numFmtId="168" formatCode="0.000"/>
    <numFmt numFmtId="169" formatCode="[$-F400]h:mm:ss\ AM/PM"/>
    <numFmt numFmtId="170" formatCode="0.000E+00"/>
    <numFmt numFmtId="171" formatCode="0.00000"/>
    <numFmt numFmtId="172" formatCode="[$-409]d\-mmm\-yyyy;@"/>
    <numFmt numFmtId="173" formatCode="h:mm;@"/>
  </numFmts>
  <fonts count="9" x14ac:knownFonts="1">
    <font>
      <sz val="11"/>
      <color theme="1"/>
      <name val="Calibri"/>
      <family val="2"/>
      <scheme val="minor"/>
    </font>
    <font>
      <sz val="10"/>
      <color rgb="FF000000"/>
      <name val="Arial"/>
    </font>
    <font>
      <sz val="10"/>
      <color theme="1"/>
      <name val="Calibri"/>
    </font>
    <font>
      <sz val="10"/>
      <name val="Arial"/>
    </font>
    <font>
      <sz val="10"/>
      <color theme="1"/>
      <name val="Calibri"/>
      <family val="2"/>
      <scheme val="minor"/>
    </font>
    <font>
      <b/>
      <sz val="10"/>
      <color theme="1"/>
      <name val="Calibri"/>
      <family val="2"/>
    </font>
    <font>
      <sz val="8"/>
      <name val="Calibri"/>
      <family val="2"/>
      <scheme val="minor"/>
    </font>
    <font>
      <b/>
      <sz val="11"/>
      <color theme="1"/>
      <name val="Calibri"/>
      <family val="2"/>
      <scheme val="minor"/>
    </font>
    <font>
      <sz val="10"/>
      <color theme="1"/>
      <name val="Calibri"/>
      <family val="2"/>
    </font>
  </fonts>
  <fills count="9">
    <fill>
      <patternFill patternType="none"/>
    </fill>
    <fill>
      <patternFill patternType="gray125"/>
    </fill>
    <fill>
      <patternFill patternType="solid">
        <fgColor rgb="FFC0C0C0"/>
        <bgColor rgb="FFC0C0C0"/>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39997558519241921"/>
        <bgColor rgb="FFC0C0C0"/>
      </patternFill>
    </fill>
    <fill>
      <patternFill patternType="solid">
        <fgColor rgb="FFFF66FF"/>
        <bgColor indexed="64"/>
      </patternFill>
    </fill>
    <fill>
      <patternFill patternType="solid">
        <fgColor theme="2" tint="-0.249977111117893"/>
        <bgColor rgb="FFC0C0C0"/>
      </patternFill>
    </fill>
    <fill>
      <patternFill patternType="solid">
        <fgColor theme="2" tint="-0.249977111117893"/>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1" fillId="0" borderId="0"/>
  </cellStyleXfs>
  <cellXfs count="70">
    <xf numFmtId="0" fontId="0" fillId="0" borderId="0" xfId="0"/>
    <xf numFmtId="0" fontId="2" fillId="0" borderId="0" xfId="1" applyFont="1"/>
    <xf numFmtId="165" fontId="0" fillId="0" borderId="0" xfId="0" applyNumberFormat="1"/>
    <xf numFmtId="166" fontId="2" fillId="0" borderId="0" xfId="1" applyNumberFormat="1" applyFont="1"/>
    <xf numFmtId="166" fontId="2" fillId="0" borderId="0" xfId="1" applyNumberFormat="1" applyFont="1"/>
    <xf numFmtId="1" fontId="2" fillId="0" borderId="0" xfId="1" applyNumberFormat="1" applyFont="1"/>
    <xf numFmtId="0" fontId="2" fillId="0" borderId="0" xfId="1" applyFont="1"/>
    <xf numFmtId="0" fontId="2" fillId="0" borderId="0" xfId="1" applyFont="1" applyAlignment="1">
      <alignment horizontal="center"/>
    </xf>
    <xf numFmtId="0" fontId="2" fillId="0" borderId="0" xfId="1" applyFont="1"/>
    <xf numFmtId="0" fontId="2" fillId="0" borderId="0" xfId="1" applyFont="1" applyAlignment="1">
      <alignment horizontal="center"/>
    </xf>
    <xf numFmtId="0" fontId="4" fillId="0" borderId="1" xfId="0" applyFont="1" applyBorder="1" applyAlignment="1">
      <alignment horizontal="center" wrapText="1"/>
    </xf>
    <xf numFmtId="166" fontId="0" fillId="0" borderId="0" xfId="0" applyNumberFormat="1"/>
    <xf numFmtId="168" fontId="2" fillId="0" borderId="0" xfId="1" applyNumberFormat="1" applyFont="1"/>
    <xf numFmtId="168" fontId="0" fillId="0" borderId="0" xfId="0" applyNumberFormat="1"/>
    <xf numFmtId="169" fontId="2" fillId="0" borderId="0" xfId="1" applyNumberFormat="1" applyFont="1" applyAlignment="1">
      <alignment horizontal="right"/>
    </xf>
    <xf numFmtId="168" fontId="2" fillId="0" borderId="0" xfId="1" applyNumberFormat="1" applyFont="1" applyFill="1"/>
    <xf numFmtId="167" fontId="0" fillId="0" borderId="0" xfId="0" applyNumberFormat="1"/>
    <xf numFmtId="0" fontId="0" fillId="0" borderId="0" xfId="0" applyAlignment="1"/>
    <xf numFmtId="0" fontId="0" fillId="0" borderId="0" xfId="0" applyAlignment="1">
      <alignment textRotation="90"/>
    </xf>
    <xf numFmtId="166" fontId="5" fillId="2" borderId="0" xfId="1" applyNumberFormat="1" applyFont="1" applyFill="1" applyBorder="1" applyAlignment="1">
      <alignment horizontal="center" textRotation="90" wrapText="1"/>
    </xf>
    <xf numFmtId="0" fontId="5" fillId="7" borderId="0" xfId="1" applyFont="1" applyFill="1" applyBorder="1" applyAlignment="1">
      <alignment horizontal="center" textRotation="90" wrapText="1"/>
    </xf>
    <xf numFmtId="164" fontId="5" fillId="7" borderId="0" xfId="1" applyNumberFormat="1" applyFont="1" applyFill="1" applyBorder="1" applyAlignment="1">
      <alignment horizontal="center" textRotation="90" wrapText="1"/>
    </xf>
    <xf numFmtId="165" fontId="5" fillId="7" borderId="0" xfId="1" applyNumberFormat="1" applyFont="1" applyFill="1" applyBorder="1" applyAlignment="1">
      <alignment horizontal="center" textRotation="90" wrapText="1"/>
    </xf>
    <xf numFmtId="2" fontId="5" fillId="7" borderId="0" xfId="1" applyNumberFormat="1" applyFont="1" applyFill="1" applyBorder="1" applyAlignment="1">
      <alignment horizontal="center" textRotation="90" wrapText="1"/>
    </xf>
    <xf numFmtId="168" fontId="5" fillId="7" borderId="0" xfId="1" applyNumberFormat="1" applyFont="1" applyFill="1" applyBorder="1" applyAlignment="1">
      <alignment horizontal="center" textRotation="90" wrapText="1"/>
    </xf>
    <xf numFmtId="166" fontId="5" fillId="7" borderId="0" xfId="1" applyNumberFormat="1" applyFont="1" applyFill="1" applyBorder="1" applyAlignment="1">
      <alignment horizontal="center" textRotation="90" wrapText="1"/>
    </xf>
    <xf numFmtId="167" fontId="5" fillId="7" borderId="0" xfId="1" applyNumberFormat="1" applyFont="1" applyFill="1" applyBorder="1" applyAlignment="1">
      <alignment horizontal="center" textRotation="90" wrapText="1"/>
    </xf>
    <xf numFmtId="1" fontId="5" fillId="7" borderId="0" xfId="1" applyNumberFormat="1" applyFont="1" applyFill="1" applyBorder="1" applyAlignment="1">
      <alignment horizontal="center" textRotation="90" wrapText="1"/>
    </xf>
    <xf numFmtId="0" fontId="5" fillId="8" borderId="0" xfId="1" applyFont="1" applyFill="1" applyAlignment="1">
      <alignment horizontal="center" textRotation="90" wrapText="1"/>
    </xf>
    <xf numFmtId="0" fontId="5" fillId="7" borderId="0" xfId="1" applyFont="1" applyFill="1" applyBorder="1" applyAlignment="1">
      <alignment horizontal="center" vertical="center" textRotation="90" wrapText="1"/>
    </xf>
    <xf numFmtId="0" fontId="7" fillId="8" borderId="0" xfId="0" applyFont="1" applyFill="1" applyAlignment="1">
      <alignment horizontal="center" textRotation="90"/>
    </xf>
    <xf numFmtId="0" fontId="2" fillId="0" borderId="0" xfId="1" applyFont="1" applyFill="1"/>
    <xf numFmtId="165" fontId="0" fillId="0" borderId="0" xfId="0" applyNumberFormat="1" applyFill="1"/>
    <xf numFmtId="166" fontId="2" fillId="0" borderId="0" xfId="1" applyNumberFormat="1" applyFont="1" applyFill="1"/>
    <xf numFmtId="167" fontId="2" fillId="0" borderId="0" xfId="1" applyNumberFormat="1" applyFont="1" applyFill="1"/>
    <xf numFmtId="1" fontId="2" fillId="0" borderId="0" xfId="1" applyNumberFormat="1" applyFont="1" applyFill="1"/>
    <xf numFmtId="0" fontId="2" fillId="0" borderId="0" xfId="1" applyFont="1" applyFill="1" applyAlignment="1">
      <alignment horizontal="center"/>
    </xf>
    <xf numFmtId="0" fontId="4" fillId="0" borderId="1" xfId="0" applyFont="1" applyFill="1" applyBorder="1" applyAlignment="1">
      <alignment horizontal="center" wrapText="1"/>
    </xf>
    <xf numFmtId="0" fontId="0" fillId="0" borderId="0" xfId="0" applyFill="1"/>
    <xf numFmtId="166" fontId="0" fillId="0" borderId="0" xfId="0" applyNumberFormat="1" applyFill="1"/>
    <xf numFmtId="167" fontId="0" fillId="0" borderId="0" xfId="0" applyNumberFormat="1" applyFill="1"/>
    <xf numFmtId="0" fontId="8" fillId="0" borderId="0" xfId="1" applyFont="1" applyFill="1" applyAlignment="1">
      <alignment horizontal="center"/>
    </xf>
    <xf numFmtId="165" fontId="5" fillId="7" borderId="0" xfId="1" applyNumberFormat="1" applyFont="1" applyFill="1" applyBorder="1" applyAlignment="1">
      <alignment textRotation="90" wrapText="1"/>
    </xf>
    <xf numFmtId="169" fontId="2" fillId="0" borderId="0" xfId="1" applyNumberFormat="1" applyFont="1" applyAlignment="1"/>
    <xf numFmtId="169" fontId="2" fillId="0" borderId="0" xfId="1" applyNumberFormat="1" applyFont="1" applyFill="1" applyAlignment="1"/>
    <xf numFmtId="0" fontId="0" fillId="4" borderId="0" xfId="0" applyFill="1" applyAlignment="1">
      <alignment textRotation="90"/>
    </xf>
    <xf numFmtId="166" fontId="5" fillId="5" borderId="0" xfId="1" applyNumberFormat="1" applyFont="1" applyFill="1" applyBorder="1" applyAlignment="1">
      <alignment horizontal="center" textRotation="90" wrapText="1"/>
    </xf>
    <xf numFmtId="0" fontId="0" fillId="6" borderId="0" xfId="0" applyFill="1" applyAlignment="1">
      <alignment textRotation="90"/>
    </xf>
    <xf numFmtId="0" fontId="0" fillId="3" borderId="0" xfId="0" applyFill="1" applyAlignment="1">
      <alignment textRotation="90"/>
    </xf>
    <xf numFmtId="170" fontId="0" fillId="0" borderId="0" xfId="0" applyNumberFormat="1"/>
    <xf numFmtId="0" fontId="0" fillId="0" borderId="0" xfId="0" applyAlignment="1">
      <alignment horizontal="right" textRotation="90"/>
    </xf>
    <xf numFmtId="169" fontId="2" fillId="3" borderId="0" xfId="1" applyNumberFormat="1" applyFont="1" applyFill="1" applyAlignment="1">
      <alignment horizontal="right"/>
    </xf>
    <xf numFmtId="169" fontId="2" fillId="0" borderId="0" xfId="1" applyNumberFormat="1" applyFont="1" applyFill="1" applyAlignment="1">
      <alignment horizontal="right"/>
    </xf>
    <xf numFmtId="0" fontId="0" fillId="0" borderId="0" xfId="0" applyAlignment="1">
      <alignment horizontal="right"/>
    </xf>
    <xf numFmtId="0" fontId="0" fillId="3" borderId="0" xfId="0" applyFill="1" applyAlignment="1">
      <alignment horizontal="right" textRotation="90"/>
    </xf>
    <xf numFmtId="168" fontId="0" fillId="0" borderId="0" xfId="0" applyNumberFormat="1" applyFill="1"/>
    <xf numFmtId="171" fontId="7" fillId="8" borderId="0" xfId="0" applyNumberFormat="1" applyFont="1" applyFill="1" applyAlignment="1">
      <alignment horizontal="center" textRotation="90"/>
    </xf>
    <xf numFmtId="170" fontId="2" fillId="0" borderId="0" xfId="1" applyNumberFormat="1" applyFont="1" applyFill="1"/>
    <xf numFmtId="11" fontId="2" fillId="0" borderId="0" xfId="1" applyNumberFormat="1" applyFont="1"/>
    <xf numFmtId="11" fontId="2" fillId="0" borderId="0" xfId="1" applyNumberFormat="1" applyFont="1" applyFill="1"/>
    <xf numFmtId="11" fontId="0" fillId="0" borderId="0" xfId="0" applyNumberFormat="1"/>
    <xf numFmtId="11" fontId="0" fillId="0" borderId="0" xfId="0" applyNumberFormat="1" applyFill="1"/>
    <xf numFmtId="172" fontId="2" fillId="0" borderId="0" xfId="1" applyNumberFormat="1" applyFont="1"/>
    <xf numFmtId="172" fontId="3" fillId="0" borderId="0" xfId="1" applyNumberFormat="1" applyFont="1"/>
    <xf numFmtId="172" fontId="2" fillId="0" borderId="0" xfId="1" applyNumberFormat="1" applyFont="1" applyFill="1"/>
    <xf numFmtId="173" fontId="2" fillId="0" borderId="0" xfId="1" applyNumberFormat="1" applyFont="1" applyAlignment="1">
      <alignment horizontal="right"/>
    </xf>
    <xf numFmtId="173" fontId="2" fillId="0" borderId="0" xfId="1" applyNumberFormat="1" applyFont="1"/>
    <xf numFmtId="173" fontId="2" fillId="0" borderId="0" xfId="1" applyNumberFormat="1" applyFont="1" applyFill="1"/>
    <xf numFmtId="170" fontId="0" fillId="3" borderId="0" xfId="0" applyNumberFormat="1" applyFill="1"/>
    <xf numFmtId="170" fontId="0" fillId="3" borderId="0" xfId="0" applyNumberFormat="1" applyFill="1" applyAlignment="1">
      <alignment horizontal="right"/>
    </xf>
  </cellXfs>
  <cellStyles count="2">
    <cellStyle name="Normal" xfId="0" builtinId="0"/>
    <cellStyle name="Normal 2" xfId="1" xr:uid="{F47F364D-8F1F-4755-B4C5-46B672D329D8}"/>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338026331272075E-2"/>
          <c:y val="5.2159739201303991E-2"/>
          <c:w val="0.85570211387201345"/>
          <c:h val="0.78099470280269745"/>
        </c:manualLayout>
      </c:layout>
      <c:barChart>
        <c:barDir val="col"/>
        <c:grouping val="clustered"/>
        <c:varyColors val="0"/>
        <c:ser>
          <c:idx val="0"/>
          <c:order val="0"/>
          <c:spPr>
            <a:solidFill>
              <a:schemeClr val="accent1"/>
            </a:solidFill>
            <a:ln>
              <a:noFill/>
            </a:ln>
            <a:effectLst/>
          </c:spPr>
          <c:invertIfNegative val="0"/>
          <c:cat>
            <c:numRef>
              <c:f>ZoopDry!$B$3:$B$38</c:f>
              <c:numCache>
                <c:formatCode>General</c:formatCode>
                <c:ptCount val="36"/>
                <c:pt idx="0">
                  <c:v>2</c:v>
                </c:pt>
                <c:pt idx="1">
                  <c:v>3</c:v>
                </c:pt>
                <c:pt idx="2">
                  <c:v>4</c:v>
                </c:pt>
                <c:pt idx="3">
                  <c:v>5</c:v>
                </c:pt>
                <c:pt idx="4">
                  <c:v>6</c:v>
                </c:pt>
                <c:pt idx="5">
                  <c:v>9</c:v>
                </c:pt>
                <c:pt idx="6">
                  <c:v>10</c:v>
                </c:pt>
                <c:pt idx="7">
                  <c:v>11</c:v>
                </c:pt>
                <c:pt idx="8">
                  <c:v>12</c:v>
                </c:pt>
                <c:pt idx="9">
                  <c:v>13</c:v>
                </c:pt>
                <c:pt idx="10">
                  <c:v>14</c:v>
                </c:pt>
                <c:pt idx="11">
                  <c:v>15</c:v>
                </c:pt>
                <c:pt idx="12">
                  <c:v>16</c:v>
                </c:pt>
                <c:pt idx="13">
                  <c:v>18</c:v>
                </c:pt>
                <c:pt idx="14">
                  <c:v>19</c:v>
                </c:pt>
                <c:pt idx="15">
                  <c:v>21</c:v>
                </c:pt>
                <c:pt idx="16">
                  <c:v>22</c:v>
                </c:pt>
                <c:pt idx="17">
                  <c:v>24</c:v>
                </c:pt>
                <c:pt idx="18">
                  <c:v>26</c:v>
                </c:pt>
                <c:pt idx="19">
                  <c:v>27</c:v>
                </c:pt>
                <c:pt idx="20">
                  <c:v>30</c:v>
                </c:pt>
                <c:pt idx="21">
                  <c:v>31</c:v>
                </c:pt>
                <c:pt idx="22">
                  <c:v>32</c:v>
                </c:pt>
                <c:pt idx="23">
                  <c:v>33</c:v>
                </c:pt>
                <c:pt idx="24">
                  <c:v>34</c:v>
                </c:pt>
                <c:pt idx="25">
                  <c:v>35</c:v>
                </c:pt>
                <c:pt idx="26">
                  <c:v>37</c:v>
                </c:pt>
                <c:pt idx="27">
                  <c:v>38</c:v>
                </c:pt>
                <c:pt idx="28">
                  <c:v>39</c:v>
                </c:pt>
                <c:pt idx="29">
                  <c:v>40</c:v>
                </c:pt>
                <c:pt idx="30">
                  <c:v>41</c:v>
                </c:pt>
                <c:pt idx="31">
                  <c:v>45</c:v>
                </c:pt>
                <c:pt idx="32">
                  <c:v>46</c:v>
                </c:pt>
                <c:pt idx="33">
                  <c:v>47</c:v>
                </c:pt>
                <c:pt idx="34">
                  <c:v>48</c:v>
                </c:pt>
                <c:pt idx="35">
                  <c:v>49</c:v>
                </c:pt>
              </c:numCache>
            </c:numRef>
          </c:cat>
          <c:val>
            <c:numRef>
              <c:f>ZoopDry!$Q$3:$Q$38</c:f>
              <c:numCache>
                <c:formatCode>0.000E+00</c:formatCode>
                <c:ptCount val="36"/>
                <c:pt idx="0">
                  <c:v>0</c:v>
                </c:pt>
                <c:pt idx="1">
                  <c:v>1.9071837253655438E-2</c:v>
                </c:pt>
                <c:pt idx="2">
                  <c:v>0</c:v>
                </c:pt>
                <c:pt idx="3">
                  <c:v>3.125000000000001E-3</c:v>
                </c:pt>
                <c:pt idx="4">
                  <c:v>9.1638029782359636E-4</c:v>
                </c:pt>
                <c:pt idx="5">
                  <c:v>0</c:v>
                </c:pt>
                <c:pt idx="6">
                  <c:v>4.0584415584415549E-2</c:v>
                </c:pt>
                <c:pt idx="7">
                  <c:v>0</c:v>
                </c:pt>
                <c:pt idx="8">
                  <c:v>2.197918878742831E-2</c:v>
                </c:pt>
                <c:pt idx="9">
                  <c:v>7.1252955082742306E-2</c:v>
                </c:pt>
                <c:pt idx="10">
                  <c:v>6.709158000670918E-3</c:v>
                </c:pt>
                <c:pt idx="11">
                  <c:v>8.9090909090908995E-3</c:v>
                </c:pt>
                <c:pt idx="12">
                  <c:v>0.16399286987522432</c:v>
                </c:pt>
                <c:pt idx="13">
                  <c:v>1.7077960891469565E-2</c:v>
                </c:pt>
                <c:pt idx="14">
                  <c:v>1.3136094674556222</c:v>
                </c:pt>
                <c:pt idx="15">
                  <c:v>0</c:v>
                </c:pt>
                <c:pt idx="16">
                  <c:v>0.63546099290780078</c:v>
                </c:pt>
                <c:pt idx="17">
                  <c:v>0.42219788243884604</c:v>
                </c:pt>
                <c:pt idx="18">
                  <c:v>0</c:v>
                </c:pt>
                <c:pt idx="19">
                  <c:v>0</c:v>
                </c:pt>
                <c:pt idx="20">
                  <c:v>1.84462303865289E-2</c:v>
                </c:pt>
                <c:pt idx="21">
                  <c:v>0</c:v>
                </c:pt>
                <c:pt idx="22">
                  <c:v>0</c:v>
                </c:pt>
                <c:pt idx="23">
                  <c:v>0</c:v>
                </c:pt>
                <c:pt idx="24">
                  <c:v>0.15404330534688465</c:v>
                </c:pt>
                <c:pt idx="25">
                  <c:v>1.4845704753961636E-3</c:v>
                </c:pt>
                <c:pt idx="26">
                  <c:v>0.45387396694214888</c:v>
                </c:pt>
                <c:pt idx="27">
                  <c:v>4.1389247739242775E-3</c:v>
                </c:pt>
                <c:pt idx="28">
                  <c:v>0.89302325581395348</c:v>
                </c:pt>
                <c:pt idx="29">
                  <c:v>0</c:v>
                </c:pt>
                <c:pt idx="30">
                  <c:v>2.5379393939393942</c:v>
                </c:pt>
                <c:pt idx="31">
                  <c:v>0</c:v>
                </c:pt>
                <c:pt idx="32">
                  <c:v>0</c:v>
                </c:pt>
                <c:pt idx="33">
                  <c:v>6.1845905851355416E-2</c:v>
                </c:pt>
                <c:pt idx="34">
                  <c:v>0.1628489116517286</c:v>
                </c:pt>
                <c:pt idx="35">
                  <c:v>0</c:v>
                </c:pt>
              </c:numCache>
            </c:numRef>
          </c:val>
          <c:extLst>
            <c:ext xmlns:c16="http://schemas.microsoft.com/office/drawing/2014/chart" uri="{C3380CC4-5D6E-409C-BE32-E72D297353CC}">
              <c16:uniqueId val="{00000000-BFCF-4EE4-9208-116AADABC4C5}"/>
            </c:ext>
          </c:extLst>
        </c:ser>
        <c:dLbls>
          <c:showLegendKey val="0"/>
          <c:showVal val="0"/>
          <c:showCatName val="0"/>
          <c:showSerName val="0"/>
          <c:showPercent val="0"/>
          <c:showBubbleSize val="0"/>
        </c:dLbls>
        <c:gapWidth val="35"/>
        <c:overlap val="-27"/>
        <c:axId val="537759832"/>
        <c:axId val="557938864"/>
      </c:barChart>
      <c:catAx>
        <c:axId val="537759832"/>
        <c:scaling>
          <c:orientation val="minMax"/>
        </c:scaling>
        <c:delete val="0"/>
        <c:axPos val="b"/>
        <c:title>
          <c:tx>
            <c:rich>
              <a:bodyPr rot="0" spcFirstLastPara="1" vertOverflow="ellipsis" vert="horz" wrap="square" anchor="ctr" anchorCtr="1"/>
              <a:lstStyle/>
              <a:p>
                <a:pPr>
                  <a:defRPr sz="3600" b="0" i="0" u="none" strike="noStrike" kern="1200" baseline="0">
                    <a:solidFill>
                      <a:schemeClr val="tx1">
                        <a:lumMod val="65000"/>
                        <a:lumOff val="35000"/>
                      </a:schemeClr>
                    </a:solidFill>
                    <a:latin typeface="+mn-lt"/>
                    <a:ea typeface="+mn-ea"/>
                    <a:cs typeface="+mn-cs"/>
                  </a:defRPr>
                </a:pPr>
                <a:r>
                  <a:rPr lang="en-US" sz="3600"/>
                  <a:t>Neuston Tow</a:t>
                </a:r>
              </a:p>
            </c:rich>
          </c:tx>
          <c:layout>
            <c:manualLayout>
              <c:xMode val="edge"/>
              <c:yMode val="edge"/>
              <c:x val="0.48306045464846453"/>
              <c:y val="0.92109740925058559"/>
            </c:manualLayout>
          </c:layout>
          <c:overlay val="0"/>
          <c:spPr>
            <a:noFill/>
            <a:ln>
              <a:noFill/>
            </a:ln>
            <a:effectLst/>
          </c:spPr>
          <c:txPr>
            <a:bodyPr rot="0" spcFirstLastPara="1" vertOverflow="ellipsis" vert="horz" wrap="square" anchor="ctr" anchorCtr="1"/>
            <a:lstStyle/>
            <a:p>
              <a:pPr>
                <a:defRPr sz="36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n-US"/>
          </a:p>
        </c:txPr>
        <c:crossAx val="557938864"/>
        <c:crosses val="autoZero"/>
        <c:auto val="1"/>
        <c:lblAlgn val="ctr"/>
        <c:lblOffset val="100"/>
        <c:noMultiLvlLbl val="0"/>
      </c:catAx>
      <c:valAx>
        <c:axId val="5579388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3600" b="0" i="0" u="none" strike="noStrike" kern="1200" baseline="0">
                    <a:solidFill>
                      <a:schemeClr val="tx1">
                        <a:lumMod val="65000"/>
                        <a:lumOff val="35000"/>
                      </a:schemeClr>
                    </a:solidFill>
                    <a:latin typeface="+mn-lt"/>
                    <a:ea typeface="+mn-ea"/>
                    <a:cs typeface="+mn-cs"/>
                  </a:defRPr>
                </a:pPr>
                <a:r>
                  <a:rPr lang="en-US" sz="3600"/>
                  <a:t>Plastic:Zooplankton Dry Density Ratio</a:t>
                </a:r>
              </a:p>
            </c:rich>
          </c:tx>
          <c:layout>
            <c:manualLayout>
              <c:xMode val="edge"/>
              <c:yMode val="edge"/>
              <c:x val="2.2802516933214664E-2"/>
              <c:y val="6.0086793555412091E-2"/>
            </c:manualLayout>
          </c:layout>
          <c:overlay val="0"/>
          <c:spPr>
            <a:noFill/>
            <a:ln>
              <a:noFill/>
            </a:ln>
            <a:effectLst/>
          </c:spPr>
          <c:txPr>
            <a:bodyPr rot="-5400000" spcFirstLastPara="1" vertOverflow="ellipsis" vert="horz" wrap="square" anchor="ctr" anchorCtr="1"/>
            <a:lstStyle/>
            <a:p>
              <a:pPr>
                <a:defRPr sz="3600" b="0" i="0" u="none" strike="noStrike" kern="1200" baseline="0">
                  <a:solidFill>
                    <a:schemeClr val="tx1">
                      <a:lumMod val="65000"/>
                      <a:lumOff val="35000"/>
                    </a:schemeClr>
                  </a:solidFill>
                  <a:latin typeface="+mn-lt"/>
                  <a:ea typeface="+mn-ea"/>
                  <a:cs typeface="+mn-cs"/>
                </a:defRPr>
              </a:pPr>
              <a:endParaRPr lang="en-US"/>
            </a:p>
          </c:txPr>
        </c:title>
        <c:numFmt formatCode="0.000E+00" sourceLinked="1"/>
        <c:majorTickMark val="none"/>
        <c:minorTickMark val="none"/>
        <c:tickLblPos val="nextTo"/>
        <c:spPr>
          <a:noFill/>
          <a:ln>
            <a:noFill/>
          </a:ln>
          <a:effectLst/>
        </c:spPr>
        <c:txPr>
          <a:bodyPr rot="-600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n-US"/>
          </a:p>
        </c:txPr>
        <c:crossAx val="5377598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338026331272075E-2"/>
          <c:y val="5.2159739201303991E-2"/>
          <c:w val="0.85570211387201345"/>
          <c:h val="0.78099470280269745"/>
        </c:manualLayout>
      </c:layout>
      <c:barChart>
        <c:barDir val="col"/>
        <c:grouping val="clustered"/>
        <c:varyColors val="0"/>
        <c:ser>
          <c:idx val="0"/>
          <c:order val="0"/>
          <c:spPr>
            <a:solidFill>
              <a:schemeClr val="accent1"/>
            </a:solidFill>
            <a:ln>
              <a:noFill/>
            </a:ln>
            <a:effectLst/>
          </c:spPr>
          <c:invertIfNegative val="0"/>
          <c:cat>
            <c:numRef>
              <c:extLst>
                <c:ext xmlns:c15="http://schemas.microsoft.com/office/drawing/2012/chart" uri="{02D57815-91ED-43cb-92C2-25804820EDAC}">
                  <c15:fullRef>
                    <c15:sqref>ZoopDry!$B$3:$B$38</c15:sqref>
                  </c15:fullRef>
                </c:ext>
              </c:extLst>
              <c:f>(ZoopDry!$B$4,ZoopDry!$B$6,ZoopDry!$B$9,ZoopDry!$B$12,ZoopDry!$B$14,ZoopDry!$B$17,ZoopDry!$B$19:$B$21,ZoopDry!$B$24,ZoopDry!$B$26,ZoopDry!$B$28:$B$29,ZoopDry!$B$31,ZoopDry!$B$33:$B$35,ZoopDry!$B$37)</c:f>
              <c:numCache>
                <c:formatCode>General</c:formatCode>
                <c:ptCount val="18"/>
                <c:pt idx="0">
                  <c:v>3</c:v>
                </c:pt>
                <c:pt idx="1">
                  <c:v>5</c:v>
                </c:pt>
                <c:pt idx="2">
                  <c:v>10</c:v>
                </c:pt>
                <c:pt idx="3">
                  <c:v>13</c:v>
                </c:pt>
                <c:pt idx="4">
                  <c:v>15</c:v>
                </c:pt>
                <c:pt idx="5">
                  <c:v>19</c:v>
                </c:pt>
                <c:pt idx="6">
                  <c:v>22</c:v>
                </c:pt>
                <c:pt idx="7">
                  <c:v>24</c:v>
                </c:pt>
                <c:pt idx="8">
                  <c:v>26</c:v>
                </c:pt>
                <c:pt idx="9">
                  <c:v>31</c:v>
                </c:pt>
                <c:pt idx="10">
                  <c:v>33</c:v>
                </c:pt>
                <c:pt idx="11">
                  <c:v>35</c:v>
                </c:pt>
                <c:pt idx="12">
                  <c:v>37</c:v>
                </c:pt>
                <c:pt idx="13">
                  <c:v>39</c:v>
                </c:pt>
                <c:pt idx="14">
                  <c:v>41</c:v>
                </c:pt>
                <c:pt idx="15">
                  <c:v>45</c:v>
                </c:pt>
                <c:pt idx="16">
                  <c:v>46</c:v>
                </c:pt>
                <c:pt idx="17">
                  <c:v>48</c:v>
                </c:pt>
              </c:numCache>
            </c:numRef>
          </c:cat>
          <c:val>
            <c:numRef>
              <c:extLst>
                <c:ext xmlns:c15="http://schemas.microsoft.com/office/drawing/2012/chart" uri="{02D57815-91ED-43cb-92C2-25804820EDAC}">
                  <c15:fullRef>
                    <c15:sqref>ZoopDry!$Q$3:$Q$38</c15:sqref>
                  </c15:fullRef>
                </c:ext>
              </c:extLst>
              <c:f>(ZoopDry!$Q$4,ZoopDry!$Q$6,ZoopDry!$Q$9,ZoopDry!$Q$12,ZoopDry!$Q$14,ZoopDry!$Q$17,ZoopDry!$Q$19:$Q$21,ZoopDry!$Q$24,ZoopDry!$Q$26,ZoopDry!$Q$28:$Q$29,ZoopDry!$Q$31,ZoopDry!$Q$33:$Q$35,ZoopDry!$Q$37)</c:f>
              <c:numCache>
                <c:formatCode>0.000E+00</c:formatCode>
                <c:ptCount val="18"/>
                <c:pt idx="0">
                  <c:v>1.9071837253655438E-2</c:v>
                </c:pt>
                <c:pt idx="1">
                  <c:v>3.125000000000001E-3</c:v>
                </c:pt>
                <c:pt idx="2">
                  <c:v>4.0584415584415549E-2</c:v>
                </c:pt>
                <c:pt idx="3">
                  <c:v>7.1252955082742306E-2</c:v>
                </c:pt>
                <c:pt idx="4">
                  <c:v>8.9090909090908995E-3</c:v>
                </c:pt>
                <c:pt idx="5">
                  <c:v>1.3136094674556222</c:v>
                </c:pt>
                <c:pt idx="6">
                  <c:v>0.63546099290780078</c:v>
                </c:pt>
                <c:pt idx="7">
                  <c:v>0.42219788243884604</c:v>
                </c:pt>
                <c:pt idx="8">
                  <c:v>0</c:v>
                </c:pt>
                <c:pt idx="9">
                  <c:v>0</c:v>
                </c:pt>
                <c:pt idx="10">
                  <c:v>0</c:v>
                </c:pt>
                <c:pt idx="11">
                  <c:v>1.4845704753961636E-3</c:v>
                </c:pt>
                <c:pt idx="12">
                  <c:v>0.45387396694214888</c:v>
                </c:pt>
                <c:pt idx="13">
                  <c:v>0.89302325581395348</c:v>
                </c:pt>
                <c:pt idx="14">
                  <c:v>2.5379393939393942</c:v>
                </c:pt>
                <c:pt idx="15">
                  <c:v>0</c:v>
                </c:pt>
                <c:pt idx="16">
                  <c:v>0</c:v>
                </c:pt>
                <c:pt idx="17">
                  <c:v>0.1628489116517286</c:v>
                </c:pt>
              </c:numCache>
            </c:numRef>
          </c:val>
          <c:extLst>
            <c:ext xmlns:c16="http://schemas.microsoft.com/office/drawing/2014/chart" uri="{C3380CC4-5D6E-409C-BE32-E72D297353CC}">
              <c16:uniqueId val="{00000000-BC0E-401A-B1CC-820DE7E2940D}"/>
            </c:ext>
          </c:extLst>
        </c:ser>
        <c:dLbls>
          <c:showLegendKey val="0"/>
          <c:showVal val="0"/>
          <c:showCatName val="0"/>
          <c:showSerName val="0"/>
          <c:showPercent val="0"/>
          <c:showBubbleSize val="0"/>
        </c:dLbls>
        <c:gapWidth val="45"/>
        <c:overlap val="-27"/>
        <c:axId val="537759832"/>
        <c:axId val="557938864"/>
      </c:barChart>
      <c:catAx>
        <c:axId val="537759832"/>
        <c:scaling>
          <c:orientation val="minMax"/>
        </c:scaling>
        <c:delete val="0"/>
        <c:axPos val="b"/>
        <c:title>
          <c:tx>
            <c:rich>
              <a:bodyPr rot="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r>
                  <a:rPr lang="en-US" sz="2800"/>
                  <a:t>Neuston Tow (Day)</a:t>
                </a:r>
              </a:p>
            </c:rich>
          </c:tx>
          <c:layout>
            <c:manualLayout>
              <c:xMode val="edge"/>
              <c:yMode val="edge"/>
              <c:x val="0.4611745965002661"/>
              <c:y val="0.91386936761709336"/>
            </c:manualLayout>
          </c:layout>
          <c:overlay val="0"/>
          <c:spPr>
            <a:noFill/>
            <a:ln>
              <a:noFill/>
            </a:ln>
            <a:effectLst/>
          </c:spPr>
          <c:txPr>
            <a:bodyPr rot="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crossAx val="557938864"/>
        <c:crosses val="autoZero"/>
        <c:auto val="1"/>
        <c:lblAlgn val="ctr"/>
        <c:lblOffset val="100"/>
        <c:noMultiLvlLbl val="0"/>
      </c:catAx>
      <c:valAx>
        <c:axId val="5579388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r>
                  <a:rPr lang="en-US" sz="2800"/>
                  <a:t>Plastic to Zooplankton Dry Density Ratio</a:t>
                </a:r>
              </a:p>
            </c:rich>
          </c:tx>
          <c:layout>
            <c:manualLayout>
              <c:xMode val="edge"/>
              <c:yMode val="edge"/>
              <c:x val="2.2798616274177466E-2"/>
              <c:y val="0.11337720125240977"/>
            </c:manualLayout>
          </c:layout>
          <c:overlay val="0"/>
          <c:spPr>
            <a:noFill/>
            <a:ln>
              <a:noFill/>
            </a:ln>
            <a:effectLst/>
          </c:spPr>
          <c:txPr>
            <a:bodyPr rot="-540000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endParaRPr lang="en-US"/>
            </a:p>
          </c:txPr>
        </c:title>
        <c:numFmt formatCode="0.000E+0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crossAx val="5377598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338026331272075E-2"/>
          <c:y val="5.2159739201303991E-2"/>
          <c:w val="0.85570211387201345"/>
          <c:h val="0.78099470280269745"/>
        </c:manualLayout>
      </c:layout>
      <c:barChart>
        <c:barDir val="col"/>
        <c:grouping val="clustered"/>
        <c:varyColors val="0"/>
        <c:ser>
          <c:idx val="0"/>
          <c:order val="0"/>
          <c:spPr>
            <a:solidFill>
              <a:schemeClr val="accent1"/>
            </a:solidFill>
            <a:ln>
              <a:noFill/>
            </a:ln>
            <a:effectLst/>
          </c:spPr>
          <c:invertIfNegative val="0"/>
          <c:cat>
            <c:numRef>
              <c:extLst>
                <c:ext xmlns:c15="http://schemas.microsoft.com/office/drawing/2012/chart" uri="{02D57815-91ED-43cb-92C2-25804820EDAC}">
                  <c15:fullRef>
                    <c15:sqref>ZoopDry!$B$3:$B$38</c15:sqref>
                  </c15:fullRef>
                </c:ext>
              </c:extLst>
              <c:f>(ZoopDry!$B$3,ZoopDry!$B$5,ZoopDry!$B$7:$B$8,ZoopDry!$B$10:$B$11,ZoopDry!$B$13,ZoopDry!$B$15:$B$16,ZoopDry!$B$18,ZoopDry!$B$22:$B$23,ZoopDry!$B$25,ZoopDry!$B$27,ZoopDry!$B$30,ZoopDry!$B$32,ZoopDry!$B$36,ZoopDry!$B$38)</c:f>
              <c:numCache>
                <c:formatCode>General</c:formatCode>
                <c:ptCount val="18"/>
                <c:pt idx="0">
                  <c:v>2</c:v>
                </c:pt>
                <c:pt idx="1">
                  <c:v>4</c:v>
                </c:pt>
                <c:pt idx="2">
                  <c:v>6</c:v>
                </c:pt>
                <c:pt idx="3">
                  <c:v>9</c:v>
                </c:pt>
                <c:pt idx="4">
                  <c:v>11</c:v>
                </c:pt>
                <c:pt idx="5">
                  <c:v>12</c:v>
                </c:pt>
                <c:pt idx="6">
                  <c:v>14</c:v>
                </c:pt>
                <c:pt idx="7">
                  <c:v>16</c:v>
                </c:pt>
                <c:pt idx="8">
                  <c:v>18</c:v>
                </c:pt>
                <c:pt idx="9">
                  <c:v>21</c:v>
                </c:pt>
                <c:pt idx="10">
                  <c:v>27</c:v>
                </c:pt>
                <c:pt idx="11">
                  <c:v>30</c:v>
                </c:pt>
                <c:pt idx="12">
                  <c:v>32</c:v>
                </c:pt>
                <c:pt idx="13">
                  <c:v>34</c:v>
                </c:pt>
                <c:pt idx="14">
                  <c:v>38</c:v>
                </c:pt>
                <c:pt idx="15">
                  <c:v>40</c:v>
                </c:pt>
                <c:pt idx="16">
                  <c:v>47</c:v>
                </c:pt>
                <c:pt idx="17">
                  <c:v>49</c:v>
                </c:pt>
              </c:numCache>
            </c:numRef>
          </c:cat>
          <c:val>
            <c:numRef>
              <c:extLst>
                <c:ext xmlns:c15="http://schemas.microsoft.com/office/drawing/2012/chart" uri="{02D57815-91ED-43cb-92C2-25804820EDAC}">
                  <c15:fullRef>
                    <c15:sqref>ZoopDry!$Q$3:$Q$38</c15:sqref>
                  </c15:fullRef>
                </c:ext>
              </c:extLst>
              <c:f>(ZoopDry!$Q$3,ZoopDry!$Q$5,ZoopDry!$Q$7:$Q$8,ZoopDry!$Q$10:$Q$11,ZoopDry!$Q$13,ZoopDry!$Q$15:$Q$16,ZoopDry!$Q$18,ZoopDry!$Q$22:$Q$23,ZoopDry!$Q$25,ZoopDry!$Q$27,ZoopDry!$Q$30,ZoopDry!$Q$32,ZoopDry!$Q$36,ZoopDry!$Q$38)</c:f>
              <c:numCache>
                <c:formatCode>0.000E+00</c:formatCode>
                <c:ptCount val="18"/>
                <c:pt idx="0">
                  <c:v>0</c:v>
                </c:pt>
                <c:pt idx="1">
                  <c:v>0</c:v>
                </c:pt>
                <c:pt idx="2">
                  <c:v>9.1638029782359636E-4</c:v>
                </c:pt>
                <c:pt idx="3">
                  <c:v>0</c:v>
                </c:pt>
                <c:pt idx="4">
                  <c:v>0</c:v>
                </c:pt>
                <c:pt idx="5">
                  <c:v>2.197918878742831E-2</c:v>
                </c:pt>
                <c:pt idx="6">
                  <c:v>6.709158000670918E-3</c:v>
                </c:pt>
                <c:pt idx="7">
                  <c:v>0.16399286987522432</c:v>
                </c:pt>
                <c:pt idx="8">
                  <c:v>1.7077960891469565E-2</c:v>
                </c:pt>
                <c:pt idx="9">
                  <c:v>0</c:v>
                </c:pt>
                <c:pt idx="10">
                  <c:v>0</c:v>
                </c:pt>
                <c:pt idx="11">
                  <c:v>1.84462303865289E-2</c:v>
                </c:pt>
                <c:pt idx="12">
                  <c:v>0</c:v>
                </c:pt>
                <c:pt idx="13">
                  <c:v>0.15404330534688465</c:v>
                </c:pt>
                <c:pt idx="14">
                  <c:v>4.1389247739242775E-3</c:v>
                </c:pt>
                <c:pt idx="15">
                  <c:v>0</c:v>
                </c:pt>
                <c:pt idx="16">
                  <c:v>6.1845905851355416E-2</c:v>
                </c:pt>
                <c:pt idx="17">
                  <c:v>0</c:v>
                </c:pt>
              </c:numCache>
            </c:numRef>
          </c:val>
          <c:extLst>
            <c:ext xmlns:c16="http://schemas.microsoft.com/office/drawing/2014/chart" uri="{C3380CC4-5D6E-409C-BE32-E72D297353CC}">
              <c16:uniqueId val="{00000000-87FE-4E55-AF5A-7D96DBE3D768}"/>
            </c:ext>
          </c:extLst>
        </c:ser>
        <c:dLbls>
          <c:showLegendKey val="0"/>
          <c:showVal val="0"/>
          <c:showCatName val="0"/>
          <c:showSerName val="0"/>
          <c:showPercent val="0"/>
          <c:showBubbleSize val="0"/>
        </c:dLbls>
        <c:gapWidth val="37"/>
        <c:overlap val="-27"/>
        <c:axId val="537759832"/>
        <c:axId val="557938864"/>
      </c:barChart>
      <c:catAx>
        <c:axId val="537759832"/>
        <c:scaling>
          <c:orientation val="minMax"/>
        </c:scaling>
        <c:delete val="0"/>
        <c:axPos val="b"/>
        <c:title>
          <c:tx>
            <c:rich>
              <a:bodyPr rot="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r>
                  <a:rPr lang="en-US" sz="2800"/>
                  <a:t>Neuston Tow (Night)</a:t>
                </a:r>
              </a:p>
            </c:rich>
          </c:tx>
          <c:layout>
            <c:manualLayout>
              <c:xMode val="edge"/>
              <c:yMode val="edge"/>
              <c:x val="0.4431793226196335"/>
              <c:y val="0.91646573033053158"/>
            </c:manualLayout>
          </c:layout>
          <c:overlay val="0"/>
          <c:spPr>
            <a:noFill/>
            <a:ln>
              <a:noFill/>
            </a:ln>
            <a:effectLst/>
          </c:spPr>
          <c:txPr>
            <a:bodyPr rot="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crossAx val="557938864"/>
        <c:crosses val="autoZero"/>
        <c:auto val="1"/>
        <c:lblAlgn val="ctr"/>
        <c:lblOffset val="100"/>
        <c:noMultiLvlLbl val="0"/>
      </c:catAx>
      <c:valAx>
        <c:axId val="557938864"/>
        <c:scaling>
          <c:orientation val="minMax"/>
          <c:max val="2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r>
                  <a:rPr lang="en-US" sz="2800"/>
                  <a:t>Plastic to Zooplankton Dry Density Ratio</a:t>
                </a:r>
              </a:p>
            </c:rich>
          </c:tx>
          <c:layout>
            <c:manualLayout>
              <c:xMode val="edge"/>
              <c:yMode val="edge"/>
              <c:x val="2.6659193390325599E-2"/>
              <c:y val="0.19974926333625243"/>
            </c:manualLayout>
          </c:layout>
          <c:overlay val="0"/>
          <c:spPr>
            <a:noFill/>
            <a:ln>
              <a:noFill/>
            </a:ln>
            <a:effectLst/>
          </c:spPr>
          <c:txPr>
            <a:bodyPr rot="-540000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endParaRPr lang="en-US"/>
            </a:p>
          </c:txPr>
        </c:title>
        <c:numFmt formatCode="0.000E+0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crossAx val="5377598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ZoopDry!$B$69</c:f>
              <c:strCache>
                <c:ptCount val="1"/>
              </c:strCache>
            </c:strRef>
          </c:tx>
          <c:spPr>
            <a:solidFill>
              <a:schemeClr val="accent1"/>
            </a:solidFill>
            <a:ln>
              <a:noFill/>
            </a:ln>
            <a:effectLst/>
          </c:spPr>
          <c:invertIfNegative val="0"/>
          <c:cat>
            <c:numRef>
              <c:f>ZoopDry!$D$68:$F$68</c:f>
              <c:numCache>
                <c:formatCode>General</c:formatCode>
                <c:ptCount val="3"/>
              </c:numCache>
            </c:numRef>
          </c:cat>
          <c:val>
            <c:numRef>
              <c:f>ZoopDry!$D$69:$F$69</c:f>
              <c:numCache>
                <c:formatCode>General</c:formatCode>
                <c:ptCount val="3"/>
              </c:numCache>
            </c:numRef>
          </c:val>
          <c:extLst>
            <c:ext xmlns:c16="http://schemas.microsoft.com/office/drawing/2014/chart" uri="{C3380CC4-5D6E-409C-BE32-E72D297353CC}">
              <c16:uniqueId val="{00000000-22C6-4DB3-934D-3AA9EBD58B4B}"/>
            </c:ext>
          </c:extLst>
        </c:ser>
        <c:ser>
          <c:idx val="1"/>
          <c:order val="1"/>
          <c:tx>
            <c:strRef>
              <c:f>ZoopDry!$B$70</c:f>
              <c:strCache>
                <c:ptCount val="1"/>
              </c:strCache>
            </c:strRef>
          </c:tx>
          <c:spPr>
            <a:solidFill>
              <a:schemeClr val="accent2"/>
            </a:solidFill>
            <a:ln>
              <a:noFill/>
            </a:ln>
            <a:effectLst/>
          </c:spPr>
          <c:invertIfNegative val="0"/>
          <c:cat>
            <c:numRef>
              <c:f>ZoopDry!$D$68:$F$68</c:f>
              <c:numCache>
                <c:formatCode>General</c:formatCode>
                <c:ptCount val="3"/>
              </c:numCache>
            </c:numRef>
          </c:cat>
          <c:val>
            <c:numRef>
              <c:f>ZoopDry!$D$70:$F$70</c:f>
              <c:numCache>
                <c:formatCode>General</c:formatCode>
                <c:ptCount val="3"/>
              </c:numCache>
            </c:numRef>
          </c:val>
          <c:extLst>
            <c:ext xmlns:c16="http://schemas.microsoft.com/office/drawing/2014/chart" uri="{C3380CC4-5D6E-409C-BE32-E72D297353CC}">
              <c16:uniqueId val="{00000001-22C6-4DB3-934D-3AA9EBD58B4B}"/>
            </c:ext>
          </c:extLst>
        </c:ser>
        <c:dLbls>
          <c:showLegendKey val="0"/>
          <c:showVal val="0"/>
          <c:showCatName val="0"/>
          <c:showSerName val="0"/>
          <c:showPercent val="0"/>
          <c:showBubbleSize val="0"/>
        </c:dLbls>
        <c:gapWidth val="219"/>
        <c:overlap val="-27"/>
        <c:axId val="624804128"/>
        <c:axId val="624799208"/>
      </c:barChart>
      <c:catAx>
        <c:axId val="62480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4799208"/>
        <c:crosses val="autoZero"/>
        <c:auto val="1"/>
        <c:lblAlgn val="ctr"/>
        <c:lblOffset val="100"/>
        <c:noMultiLvlLbl val="0"/>
      </c:catAx>
      <c:valAx>
        <c:axId val="624799208"/>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Mean Density (count/km^2) log10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4804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ZoopDry!$B$74</c:f>
              <c:strCache>
                <c:ptCount val="1"/>
              </c:strCache>
            </c:strRef>
          </c:tx>
          <c:spPr>
            <a:solidFill>
              <a:schemeClr val="accent1"/>
            </a:solidFill>
            <a:ln>
              <a:noFill/>
            </a:ln>
            <a:effectLst/>
          </c:spPr>
          <c:invertIfNegative val="0"/>
          <c:errBars>
            <c:errBarType val="both"/>
            <c:errValType val="percentage"/>
            <c:noEndCap val="0"/>
            <c:val val="5"/>
            <c:spPr>
              <a:noFill/>
              <a:ln w="9525" cap="flat" cmpd="sng" algn="ctr">
                <a:solidFill>
                  <a:schemeClr val="tx1">
                    <a:lumMod val="65000"/>
                    <a:lumOff val="35000"/>
                  </a:schemeClr>
                </a:solidFill>
                <a:round/>
              </a:ln>
              <a:effectLst/>
            </c:spPr>
          </c:errBars>
          <c:cat>
            <c:numRef>
              <c:f>ZoopDry!$D$73:$F$73</c:f>
              <c:numCache>
                <c:formatCode>General</c:formatCode>
                <c:ptCount val="3"/>
              </c:numCache>
            </c:numRef>
          </c:cat>
          <c:val>
            <c:numRef>
              <c:f>ZoopDry!$D$74:$F$74</c:f>
              <c:numCache>
                <c:formatCode>General</c:formatCode>
                <c:ptCount val="3"/>
              </c:numCache>
            </c:numRef>
          </c:val>
          <c:extLst>
            <c:ext xmlns:c16="http://schemas.microsoft.com/office/drawing/2014/chart" uri="{C3380CC4-5D6E-409C-BE32-E72D297353CC}">
              <c16:uniqueId val="{00000000-92AC-4F02-AD5B-8542F2E2BB0F}"/>
            </c:ext>
          </c:extLst>
        </c:ser>
        <c:ser>
          <c:idx val="1"/>
          <c:order val="1"/>
          <c:tx>
            <c:strRef>
              <c:f>ZoopDry!$B$75</c:f>
              <c:strCache>
                <c:ptCount val="1"/>
              </c:strCache>
            </c:strRef>
          </c:tx>
          <c:spPr>
            <a:solidFill>
              <a:schemeClr val="accent2"/>
            </a:solidFill>
            <a:ln>
              <a:noFill/>
            </a:ln>
            <a:effectLst/>
          </c:spPr>
          <c:invertIfNegative val="0"/>
          <c:errBars>
            <c:errBarType val="both"/>
            <c:errValType val="percentage"/>
            <c:noEndCap val="0"/>
            <c:val val="5"/>
            <c:spPr>
              <a:noFill/>
              <a:ln w="9525" cap="flat" cmpd="sng" algn="ctr">
                <a:solidFill>
                  <a:schemeClr val="tx1">
                    <a:lumMod val="65000"/>
                    <a:lumOff val="35000"/>
                  </a:schemeClr>
                </a:solidFill>
                <a:round/>
              </a:ln>
              <a:effectLst/>
            </c:spPr>
          </c:errBars>
          <c:cat>
            <c:numRef>
              <c:f>ZoopDry!$D$73:$F$73</c:f>
              <c:numCache>
                <c:formatCode>General</c:formatCode>
                <c:ptCount val="3"/>
              </c:numCache>
            </c:numRef>
          </c:cat>
          <c:val>
            <c:numRef>
              <c:f>ZoopDry!$D$75:$F$75</c:f>
              <c:numCache>
                <c:formatCode>General</c:formatCode>
                <c:ptCount val="3"/>
              </c:numCache>
            </c:numRef>
          </c:val>
          <c:extLst>
            <c:ext xmlns:c16="http://schemas.microsoft.com/office/drawing/2014/chart" uri="{C3380CC4-5D6E-409C-BE32-E72D297353CC}">
              <c16:uniqueId val="{00000001-92AC-4F02-AD5B-8542F2E2BB0F}"/>
            </c:ext>
          </c:extLst>
        </c:ser>
        <c:dLbls>
          <c:showLegendKey val="0"/>
          <c:showVal val="0"/>
          <c:showCatName val="0"/>
          <c:showSerName val="0"/>
          <c:showPercent val="0"/>
          <c:showBubbleSize val="0"/>
        </c:dLbls>
        <c:gapWidth val="219"/>
        <c:overlap val="-27"/>
        <c:axId val="544242104"/>
        <c:axId val="544244400"/>
      </c:barChart>
      <c:catAx>
        <c:axId val="544242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4244400"/>
        <c:crosses val="autoZero"/>
        <c:auto val="1"/>
        <c:lblAlgn val="ctr"/>
        <c:lblOffset val="100"/>
        <c:noMultiLvlLbl val="0"/>
      </c:catAx>
      <c:valAx>
        <c:axId val="5442444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Mean Mass (g/km^2)</a:t>
                </a: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4242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ZoopDry!$B$69</c:f>
              <c:strCache>
                <c:ptCount val="1"/>
              </c:strCache>
            </c:strRef>
          </c:tx>
          <c:spPr>
            <a:solidFill>
              <a:schemeClr val="accent1"/>
            </a:solidFill>
            <a:ln>
              <a:noFill/>
            </a:ln>
            <a:effectLst/>
          </c:spPr>
          <c:invertIfNegative val="0"/>
          <c:errBars>
            <c:errBarType val="both"/>
            <c:errValType val="percentage"/>
            <c:noEndCap val="0"/>
            <c:val val="5"/>
            <c:spPr>
              <a:noFill/>
              <a:ln w="9525" cap="flat" cmpd="sng" algn="ctr">
                <a:solidFill>
                  <a:schemeClr val="tx1">
                    <a:lumMod val="65000"/>
                    <a:lumOff val="35000"/>
                  </a:schemeClr>
                </a:solidFill>
                <a:round/>
              </a:ln>
              <a:effectLst/>
            </c:spPr>
          </c:errBars>
          <c:cat>
            <c:numRef>
              <c:f>ZoopDry!$D$68:$F$68</c:f>
              <c:numCache>
                <c:formatCode>General</c:formatCode>
                <c:ptCount val="3"/>
              </c:numCache>
            </c:numRef>
          </c:cat>
          <c:val>
            <c:numRef>
              <c:f>ZoopDry!$D$69:$F$69</c:f>
              <c:numCache>
                <c:formatCode>General</c:formatCode>
                <c:ptCount val="3"/>
              </c:numCache>
            </c:numRef>
          </c:val>
          <c:extLst>
            <c:ext xmlns:c16="http://schemas.microsoft.com/office/drawing/2014/chart" uri="{C3380CC4-5D6E-409C-BE32-E72D297353CC}">
              <c16:uniqueId val="{00000000-EE0C-4F48-B81D-BDE37132AFFE}"/>
            </c:ext>
          </c:extLst>
        </c:ser>
        <c:ser>
          <c:idx val="1"/>
          <c:order val="1"/>
          <c:tx>
            <c:strRef>
              <c:f>ZoopDry!$B$70</c:f>
              <c:strCache>
                <c:ptCount val="1"/>
              </c:strCache>
            </c:strRef>
          </c:tx>
          <c:spPr>
            <a:solidFill>
              <a:schemeClr val="accent2"/>
            </a:solidFill>
            <a:ln>
              <a:noFill/>
            </a:ln>
            <a:effectLst/>
          </c:spPr>
          <c:invertIfNegative val="0"/>
          <c:errBars>
            <c:errBarType val="both"/>
            <c:errValType val="percentage"/>
            <c:noEndCap val="0"/>
            <c:val val="5"/>
            <c:spPr>
              <a:noFill/>
              <a:ln w="9525" cap="flat" cmpd="sng" algn="ctr">
                <a:solidFill>
                  <a:schemeClr val="tx1">
                    <a:lumMod val="65000"/>
                    <a:lumOff val="35000"/>
                  </a:schemeClr>
                </a:solidFill>
                <a:round/>
              </a:ln>
              <a:effectLst/>
            </c:spPr>
          </c:errBars>
          <c:cat>
            <c:numRef>
              <c:f>ZoopDry!$D$68:$F$68</c:f>
              <c:numCache>
                <c:formatCode>General</c:formatCode>
                <c:ptCount val="3"/>
              </c:numCache>
            </c:numRef>
          </c:cat>
          <c:val>
            <c:numRef>
              <c:f>ZoopDry!$D$70:$F$70</c:f>
              <c:numCache>
                <c:formatCode>General</c:formatCode>
                <c:ptCount val="3"/>
              </c:numCache>
            </c:numRef>
          </c:val>
          <c:extLst>
            <c:ext xmlns:c16="http://schemas.microsoft.com/office/drawing/2014/chart" uri="{C3380CC4-5D6E-409C-BE32-E72D297353CC}">
              <c16:uniqueId val="{00000001-EE0C-4F48-B81D-BDE37132AFFE}"/>
            </c:ext>
          </c:extLst>
        </c:ser>
        <c:dLbls>
          <c:showLegendKey val="0"/>
          <c:showVal val="0"/>
          <c:showCatName val="0"/>
          <c:showSerName val="0"/>
          <c:showPercent val="0"/>
          <c:showBubbleSize val="0"/>
        </c:dLbls>
        <c:gapWidth val="219"/>
        <c:overlap val="-27"/>
        <c:axId val="764430688"/>
        <c:axId val="764425768"/>
      </c:barChart>
      <c:catAx>
        <c:axId val="764430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64425768"/>
        <c:crosses val="autoZero"/>
        <c:auto val="1"/>
        <c:lblAlgn val="ctr"/>
        <c:lblOffset val="100"/>
        <c:noMultiLvlLbl val="0"/>
      </c:catAx>
      <c:valAx>
        <c:axId val="764425768"/>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Mean Density (pieces/m^2)</a:t>
                </a:r>
              </a:p>
            </c:rich>
          </c:tx>
          <c:layout>
            <c:manualLayout>
              <c:xMode val="edge"/>
              <c:yMode val="edge"/>
              <c:x val="2.5495147891932694E-2"/>
              <c:y val="0.15793466846034887"/>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64430688"/>
        <c:crosses val="autoZero"/>
        <c:crossBetween val="between"/>
      </c:valAx>
      <c:spPr>
        <a:noFill/>
        <a:ln>
          <a:noFill/>
        </a:ln>
        <a:effectLst/>
      </c:spPr>
    </c:plotArea>
    <c:legend>
      <c:legendPos val="b"/>
      <c:layout>
        <c:manualLayout>
          <c:xMode val="edge"/>
          <c:yMode val="edge"/>
          <c:x val="0.32882065869826188"/>
          <c:y val="0.89529231077053262"/>
          <c:w val="0.43796531990722709"/>
          <c:h val="7.2766806968086503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9338026331272075E-2"/>
          <c:y val="5.2159739201303991E-2"/>
          <c:w val="0.85570211387201345"/>
          <c:h val="0.78099470280269745"/>
        </c:manualLayout>
      </c:layout>
      <c:barChart>
        <c:barDir val="col"/>
        <c:grouping val="clustered"/>
        <c:varyColors val="0"/>
        <c:ser>
          <c:idx val="0"/>
          <c:order val="0"/>
          <c:spPr>
            <a:solidFill>
              <a:schemeClr val="accent1"/>
            </a:solidFill>
            <a:ln>
              <a:noFill/>
            </a:ln>
            <a:effectLst/>
          </c:spPr>
          <c:invertIfNegative val="0"/>
          <c:cat>
            <c:numRef>
              <c:f>ZoopDry!$B$3:$B$38</c:f>
              <c:numCache>
                <c:formatCode>General</c:formatCode>
                <c:ptCount val="36"/>
                <c:pt idx="0">
                  <c:v>2</c:v>
                </c:pt>
                <c:pt idx="1">
                  <c:v>3</c:v>
                </c:pt>
                <c:pt idx="2">
                  <c:v>4</c:v>
                </c:pt>
                <c:pt idx="3">
                  <c:v>5</c:v>
                </c:pt>
                <c:pt idx="4">
                  <c:v>6</c:v>
                </c:pt>
                <c:pt idx="5">
                  <c:v>9</c:v>
                </c:pt>
                <c:pt idx="6">
                  <c:v>10</c:v>
                </c:pt>
                <c:pt idx="7">
                  <c:v>11</c:v>
                </c:pt>
                <c:pt idx="8">
                  <c:v>12</c:v>
                </c:pt>
                <c:pt idx="9">
                  <c:v>13</c:v>
                </c:pt>
                <c:pt idx="10">
                  <c:v>14</c:v>
                </c:pt>
                <c:pt idx="11">
                  <c:v>15</c:v>
                </c:pt>
                <c:pt idx="12">
                  <c:v>16</c:v>
                </c:pt>
                <c:pt idx="13">
                  <c:v>18</c:v>
                </c:pt>
                <c:pt idx="14">
                  <c:v>19</c:v>
                </c:pt>
                <c:pt idx="15">
                  <c:v>21</c:v>
                </c:pt>
                <c:pt idx="16">
                  <c:v>22</c:v>
                </c:pt>
                <c:pt idx="17">
                  <c:v>24</c:v>
                </c:pt>
                <c:pt idx="18">
                  <c:v>26</c:v>
                </c:pt>
                <c:pt idx="19">
                  <c:v>27</c:v>
                </c:pt>
                <c:pt idx="20">
                  <c:v>30</c:v>
                </c:pt>
                <c:pt idx="21">
                  <c:v>31</c:v>
                </c:pt>
                <c:pt idx="22">
                  <c:v>32</c:v>
                </c:pt>
                <c:pt idx="23">
                  <c:v>33</c:v>
                </c:pt>
                <c:pt idx="24">
                  <c:v>34</c:v>
                </c:pt>
                <c:pt idx="25">
                  <c:v>35</c:v>
                </c:pt>
                <c:pt idx="26">
                  <c:v>37</c:v>
                </c:pt>
                <c:pt idx="27">
                  <c:v>38</c:v>
                </c:pt>
                <c:pt idx="28">
                  <c:v>39</c:v>
                </c:pt>
                <c:pt idx="29">
                  <c:v>40</c:v>
                </c:pt>
                <c:pt idx="30">
                  <c:v>41</c:v>
                </c:pt>
                <c:pt idx="31">
                  <c:v>45</c:v>
                </c:pt>
                <c:pt idx="32">
                  <c:v>46</c:v>
                </c:pt>
                <c:pt idx="33">
                  <c:v>47</c:v>
                </c:pt>
                <c:pt idx="34">
                  <c:v>48</c:v>
                </c:pt>
                <c:pt idx="35">
                  <c:v>49</c:v>
                </c:pt>
              </c:numCache>
            </c:numRef>
          </c:cat>
          <c:val>
            <c:numRef>
              <c:f>ZoopDry!$Q$3:$Q$38</c:f>
              <c:numCache>
                <c:formatCode>0.000E+00</c:formatCode>
                <c:ptCount val="36"/>
                <c:pt idx="0">
                  <c:v>0</c:v>
                </c:pt>
                <c:pt idx="1">
                  <c:v>1.9071837253655438E-2</c:v>
                </c:pt>
                <c:pt idx="2">
                  <c:v>0</c:v>
                </c:pt>
                <c:pt idx="3">
                  <c:v>3.125000000000001E-3</c:v>
                </c:pt>
                <c:pt idx="4">
                  <c:v>9.1638029782359636E-4</c:v>
                </c:pt>
                <c:pt idx="5">
                  <c:v>0</c:v>
                </c:pt>
                <c:pt idx="6">
                  <c:v>4.0584415584415549E-2</c:v>
                </c:pt>
                <c:pt idx="7">
                  <c:v>0</c:v>
                </c:pt>
                <c:pt idx="8">
                  <c:v>2.197918878742831E-2</c:v>
                </c:pt>
                <c:pt idx="9">
                  <c:v>7.1252955082742306E-2</c:v>
                </c:pt>
                <c:pt idx="10">
                  <c:v>6.709158000670918E-3</c:v>
                </c:pt>
                <c:pt idx="11">
                  <c:v>8.9090909090908995E-3</c:v>
                </c:pt>
                <c:pt idx="12">
                  <c:v>0.16399286987522432</c:v>
                </c:pt>
                <c:pt idx="13">
                  <c:v>1.7077960891469565E-2</c:v>
                </c:pt>
                <c:pt idx="14">
                  <c:v>1.3136094674556222</c:v>
                </c:pt>
                <c:pt idx="15">
                  <c:v>0</c:v>
                </c:pt>
                <c:pt idx="16">
                  <c:v>0.63546099290780078</c:v>
                </c:pt>
                <c:pt idx="17">
                  <c:v>0.42219788243884604</c:v>
                </c:pt>
                <c:pt idx="18">
                  <c:v>0</c:v>
                </c:pt>
                <c:pt idx="19">
                  <c:v>0</c:v>
                </c:pt>
                <c:pt idx="20">
                  <c:v>1.84462303865289E-2</c:v>
                </c:pt>
                <c:pt idx="21">
                  <c:v>0</c:v>
                </c:pt>
                <c:pt idx="22">
                  <c:v>0</c:v>
                </c:pt>
                <c:pt idx="23">
                  <c:v>0</c:v>
                </c:pt>
                <c:pt idx="24">
                  <c:v>0.15404330534688465</c:v>
                </c:pt>
                <c:pt idx="25">
                  <c:v>1.4845704753961636E-3</c:v>
                </c:pt>
                <c:pt idx="26">
                  <c:v>0.45387396694214888</c:v>
                </c:pt>
                <c:pt idx="27">
                  <c:v>4.1389247739242775E-3</c:v>
                </c:pt>
                <c:pt idx="28">
                  <c:v>0.89302325581395348</c:v>
                </c:pt>
                <c:pt idx="29">
                  <c:v>0</c:v>
                </c:pt>
                <c:pt idx="30">
                  <c:v>2.5379393939393942</c:v>
                </c:pt>
                <c:pt idx="31">
                  <c:v>0</c:v>
                </c:pt>
                <c:pt idx="32">
                  <c:v>0</c:v>
                </c:pt>
                <c:pt idx="33">
                  <c:v>6.1845905851355416E-2</c:v>
                </c:pt>
                <c:pt idx="34">
                  <c:v>0.1628489116517286</c:v>
                </c:pt>
                <c:pt idx="35">
                  <c:v>0</c:v>
                </c:pt>
              </c:numCache>
            </c:numRef>
          </c:val>
          <c:extLst>
            <c:ext xmlns:c16="http://schemas.microsoft.com/office/drawing/2014/chart" uri="{C3380CC4-5D6E-409C-BE32-E72D297353CC}">
              <c16:uniqueId val="{00000000-7C34-4AD8-B000-B27D1D954C23}"/>
            </c:ext>
          </c:extLst>
        </c:ser>
        <c:dLbls>
          <c:showLegendKey val="0"/>
          <c:showVal val="0"/>
          <c:showCatName val="0"/>
          <c:showSerName val="0"/>
          <c:showPercent val="0"/>
          <c:showBubbleSize val="0"/>
        </c:dLbls>
        <c:gapWidth val="35"/>
        <c:overlap val="-27"/>
        <c:axId val="537759832"/>
        <c:axId val="557938864"/>
      </c:barChart>
      <c:catAx>
        <c:axId val="537759832"/>
        <c:scaling>
          <c:orientation val="minMax"/>
        </c:scaling>
        <c:delete val="0"/>
        <c:axPos val="b"/>
        <c:title>
          <c:tx>
            <c:rich>
              <a:bodyPr rot="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r>
                  <a:rPr lang="en-US" sz="2800"/>
                  <a:t>Neuston Tow</a:t>
                </a:r>
              </a:p>
            </c:rich>
          </c:tx>
          <c:layout>
            <c:manualLayout>
              <c:xMode val="edge"/>
              <c:yMode val="edge"/>
              <c:x val="0.48306045464846453"/>
              <c:y val="0.92109740925058559"/>
            </c:manualLayout>
          </c:layout>
          <c:overlay val="0"/>
          <c:spPr>
            <a:noFill/>
            <a:ln>
              <a:noFill/>
            </a:ln>
            <a:effectLst/>
          </c:spPr>
          <c:txPr>
            <a:bodyPr rot="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crossAx val="557938864"/>
        <c:crosses val="autoZero"/>
        <c:auto val="1"/>
        <c:lblAlgn val="ctr"/>
        <c:lblOffset val="100"/>
        <c:noMultiLvlLbl val="0"/>
      </c:catAx>
      <c:valAx>
        <c:axId val="5579388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r>
                  <a:rPr lang="en-US" sz="2800"/>
                  <a:t>Plastic:Zooplanktn Dry Density Ratio</a:t>
                </a:r>
              </a:p>
            </c:rich>
          </c:tx>
          <c:layout>
            <c:manualLayout>
              <c:xMode val="edge"/>
              <c:yMode val="edge"/>
              <c:x val="2.6595361826478755E-2"/>
              <c:y val="0.1902455003556677"/>
            </c:manualLayout>
          </c:layout>
          <c:overlay val="0"/>
          <c:spPr>
            <a:noFill/>
            <a:ln>
              <a:noFill/>
            </a:ln>
            <a:effectLst/>
          </c:spPr>
          <c:txPr>
            <a:bodyPr rot="-540000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endParaRPr lang="en-US"/>
            </a:p>
          </c:txPr>
        </c:title>
        <c:numFmt formatCode="0.000E+0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crossAx val="5377598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52</xdr:col>
      <xdr:colOff>471713</xdr:colOff>
      <xdr:row>0</xdr:row>
      <xdr:rowOff>1</xdr:rowOff>
    </xdr:from>
    <xdr:to>
      <xdr:col>86</xdr:col>
      <xdr:colOff>214561</xdr:colOff>
      <xdr:row>51</xdr:row>
      <xdr:rowOff>72571</xdr:rowOff>
    </xdr:to>
    <xdr:graphicFrame macro="">
      <xdr:nvGraphicFramePr>
        <xdr:cNvPr id="5" name="Chart 4">
          <a:extLst>
            <a:ext uri="{FF2B5EF4-FFF2-40B4-BE49-F238E27FC236}">
              <a16:creationId xmlns:a16="http://schemas.microsoft.com/office/drawing/2014/main" id="{AFCD1D0A-78ED-4B00-9F3B-E564419AF1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304800</xdr:colOff>
      <xdr:row>133</xdr:row>
      <xdr:rowOff>146365</xdr:rowOff>
    </xdr:from>
    <xdr:to>
      <xdr:col>15</xdr:col>
      <xdr:colOff>395110</xdr:colOff>
      <xdr:row>185</xdr:row>
      <xdr:rowOff>50800</xdr:rowOff>
    </xdr:to>
    <xdr:graphicFrame macro="">
      <xdr:nvGraphicFramePr>
        <xdr:cNvPr id="6" name="Chart 5">
          <a:extLst>
            <a:ext uri="{FF2B5EF4-FFF2-40B4-BE49-F238E27FC236}">
              <a16:creationId xmlns:a16="http://schemas.microsoft.com/office/drawing/2014/main" id="{63B792B5-A24D-4660-A0A1-3AB151ED7A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57856</xdr:colOff>
      <xdr:row>185</xdr:row>
      <xdr:rowOff>49390</xdr:rowOff>
    </xdr:from>
    <xdr:to>
      <xdr:col>15</xdr:col>
      <xdr:colOff>457200</xdr:colOff>
      <xdr:row>237</xdr:row>
      <xdr:rowOff>0</xdr:rowOff>
    </xdr:to>
    <xdr:graphicFrame macro="">
      <xdr:nvGraphicFramePr>
        <xdr:cNvPr id="7" name="Chart 6">
          <a:extLst>
            <a:ext uri="{FF2B5EF4-FFF2-40B4-BE49-F238E27FC236}">
              <a16:creationId xmlns:a16="http://schemas.microsoft.com/office/drawing/2014/main" id="{A218B3E7-D085-473F-83BD-B2B890A35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328927</xdr:colOff>
      <xdr:row>92</xdr:row>
      <xdr:rowOff>41206</xdr:rowOff>
    </xdr:from>
    <xdr:to>
      <xdr:col>9</xdr:col>
      <xdr:colOff>670567</xdr:colOff>
      <xdr:row>113</xdr:row>
      <xdr:rowOff>108365</xdr:rowOff>
    </xdr:to>
    <xdr:graphicFrame macro="">
      <xdr:nvGraphicFramePr>
        <xdr:cNvPr id="8" name="Chart 7">
          <a:extLst>
            <a:ext uri="{FF2B5EF4-FFF2-40B4-BE49-F238E27FC236}">
              <a16:creationId xmlns:a16="http://schemas.microsoft.com/office/drawing/2014/main" id="{89CB800F-11DA-4AEC-A7DE-2693233923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304800</xdr:colOff>
      <xdr:row>115</xdr:row>
      <xdr:rowOff>77649</xdr:rowOff>
    </xdr:from>
    <xdr:to>
      <xdr:col>9</xdr:col>
      <xdr:colOff>628590</xdr:colOff>
      <xdr:row>137</xdr:row>
      <xdr:rowOff>57088</xdr:rowOff>
    </xdr:to>
    <xdr:graphicFrame macro="">
      <xdr:nvGraphicFramePr>
        <xdr:cNvPr id="9" name="Chart 8">
          <a:extLst>
            <a:ext uri="{FF2B5EF4-FFF2-40B4-BE49-F238E27FC236}">
              <a16:creationId xmlns:a16="http://schemas.microsoft.com/office/drawing/2014/main" id="{5BBB6DF1-D41E-4B02-AEAA-4FBBEE7C8D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374072</xdr:colOff>
      <xdr:row>99</xdr:row>
      <xdr:rowOff>40789</xdr:rowOff>
    </xdr:from>
    <xdr:to>
      <xdr:col>15</xdr:col>
      <xdr:colOff>838726</xdr:colOff>
      <xdr:row>119</xdr:row>
      <xdr:rowOff>63276</xdr:rowOff>
    </xdr:to>
    <xdr:graphicFrame macro="">
      <xdr:nvGraphicFramePr>
        <xdr:cNvPr id="10" name="Chart 9">
          <a:extLst>
            <a:ext uri="{FF2B5EF4-FFF2-40B4-BE49-F238E27FC236}">
              <a16:creationId xmlns:a16="http://schemas.microsoft.com/office/drawing/2014/main" id="{01BBE254-8241-400E-BD9F-D7A464148F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0</xdr:colOff>
      <xdr:row>60</xdr:row>
      <xdr:rowOff>0</xdr:rowOff>
    </xdr:from>
    <xdr:to>
      <xdr:col>58</xdr:col>
      <xdr:colOff>331722</xdr:colOff>
      <xdr:row>124</xdr:row>
      <xdr:rowOff>95440</xdr:rowOff>
    </xdr:to>
    <xdr:graphicFrame macro="">
      <xdr:nvGraphicFramePr>
        <xdr:cNvPr id="13" name="Chart 12">
          <a:extLst>
            <a:ext uri="{FF2B5EF4-FFF2-40B4-BE49-F238E27FC236}">
              <a16:creationId xmlns:a16="http://schemas.microsoft.com/office/drawing/2014/main" id="{52A1B94B-2BC0-4626-B5EB-D454C33F94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Jeffrey M. Schell" id="{50F052E5-B25A-9144-BEB9-1ACCFD6DB1BC}" userId="S::jschell@sea.edu::8c7e19f6-1247-48f3-87fe-1b7d9c14801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U34" dT="2021-06-03T12:29:08.37" personId="{50F052E5-B25A-9144-BEB9-1ACCFD6DB1BC}" id="{9F158BBF-1EA4-7F4F-AD98-D9ED7B2D7928}">
    <text xml:space="preserve">jelly mush
</text>
  </threadedComment>
</ThreadedComments>
</file>

<file path=xl/threadedComments/threadedComment2.xml><?xml version="1.0" encoding="utf-8"?>
<ThreadedComments xmlns="http://schemas.microsoft.com/office/spreadsheetml/2018/threadedcomments" xmlns:x="http://schemas.openxmlformats.org/spreadsheetml/2006/main">
  <threadedComment ref="N2" dT="2021-06-07T21:40:13.73" personId="{50F052E5-B25A-9144-BEB9-1ACCFD6DB1BC}" id="{68CF1D9F-F595-F743-B269-55168DA8E0F4}">
    <text xml:space="preserve">Hey Lucy,  I believe the equation in this column should be referencing the tow distance data in the ‘sea’ tab.  Right now it is referencing the wrong column of data in the ‘Zoopdry’ tab.  </text>
  </threadedComment>
  <threadedComment ref="P2" dT="2021-06-07T21:45:30.47" personId="{50F052E5-B25A-9144-BEB9-1ACCFD6DB1BC}" id="{3A07F21F-A57A-354F-B47C-1C5A6655E8BD}">
    <text xml:space="preserve">This ratio (plastic mass to zooplankton mass) should be column M divided by column K (not column L which is presently being used)
Your plastic weights are based on the entire tow so your zooplankton weight should also be based on the entire tow, rather than the g/mL biomass value you presently used for this calculation.  I recall mentioning the need for a g/mL conversion of this data, but you are accounting for this when you created the multiplier in column J.  </text>
  </threadedComment>
  <threadedComment ref="R2" dT="2021-06-07T21:47:46.41" personId="{50F052E5-B25A-9144-BEB9-1ACCFD6DB1BC}" id="{A4F606AB-16CA-6E48-8262-A35997301430}">
    <text xml:space="preserve">This data should also be using column K (total mass of plankton from the entire tow) instead of column H - which only considers the small sub-sample of zooplankton from the tow.  </text>
  </threadedComment>
  <threadedComment ref="T2" dT="2021-06-07T21:53:05.57" personId="{50F052E5-B25A-9144-BEB9-1ACCFD6DB1BC}" id="{C6310738-4236-944B-9A9E-9DC60D3B5CEE}">
    <text xml:space="preserve">Not sure why you need these calculations.  Right now you are setting up this equation to calculate zooplankton mass to plastic mass ratio.  Just the inverse of the plastic to plankton ratio.  These data are all based on mass.  Not sure calculating the ratio this way is helpful.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2DB44-B29F-429E-880B-67CF75B68601}">
  <dimension ref="A1:AF41"/>
  <sheetViews>
    <sheetView tabSelected="1" zoomScale="85" zoomScaleNormal="85" workbookViewId="0">
      <selection activeCell="R1" sqref="R1"/>
    </sheetView>
  </sheetViews>
  <sheetFormatPr defaultColWidth="8.77734375" defaultRowHeight="14.4" x14ac:dyDescent="0.3"/>
  <cols>
    <col min="2" max="2" width="16.77734375" customWidth="1"/>
    <col min="3" max="3" width="11.5546875" bestFit="1" customWidth="1"/>
    <col min="4" max="5" width="9" bestFit="1" customWidth="1"/>
    <col min="6" max="6" width="8.77734375" style="17"/>
    <col min="7" max="7" width="15.6640625" customWidth="1"/>
    <col min="8" max="8" width="9" bestFit="1" customWidth="1"/>
    <col min="9" max="9" width="9" style="13" bestFit="1" customWidth="1"/>
    <col min="10" max="11" width="9" bestFit="1" customWidth="1"/>
    <col min="12" max="12" width="9" hidden="1" customWidth="1"/>
    <col min="13" max="13" width="16" customWidth="1"/>
    <col min="14" max="15" width="9" bestFit="1" customWidth="1"/>
    <col min="16" max="16" width="10.88671875" customWidth="1"/>
    <col min="17" max="17" width="9.109375" bestFit="1" customWidth="1"/>
    <col min="18" max="18" width="9.21875" bestFit="1" customWidth="1"/>
    <col min="19" max="19" width="9.109375" bestFit="1" customWidth="1"/>
    <col min="20" max="20" width="9.21875" bestFit="1" customWidth="1"/>
    <col min="21" max="22" width="13.6640625" customWidth="1"/>
    <col min="23" max="23" width="9" bestFit="1" customWidth="1"/>
    <col min="24" max="24" width="27.109375" hidden="1" customWidth="1"/>
    <col min="25" max="25" width="13.44140625" customWidth="1"/>
    <col min="26" max="26" width="10.21875" customWidth="1"/>
    <col min="27" max="27" width="12.77734375" customWidth="1"/>
    <col min="28" max="28" width="10.109375" hidden="1" customWidth="1"/>
    <col min="29" max="29" width="19.33203125" customWidth="1"/>
    <col min="30" max="30" width="19.109375" style="16" customWidth="1"/>
    <col min="31" max="31" width="13.109375" bestFit="1" customWidth="1"/>
  </cols>
  <sheetData>
    <row r="1" spans="1:32" s="30" customFormat="1" ht="175.8" thickBot="1" x14ac:dyDescent="0.35">
      <c r="A1" s="20" t="s">
        <v>94</v>
      </c>
      <c r="B1" s="20" t="s">
        <v>95</v>
      </c>
      <c r="C1" s="21" t="s">
        <v>96</v>
      </c>
      <c r="D1" s="22" t="s">
        <v>97</v>
      </c>
      <c r="E1" s="22" t="s">
        <v>98</v>
      </c>
      <c r="F1" s="42" t="s">
        <v>43</v>
      </c>
      <c r="G1" s="30" t="s">
        <v>99</v>
      </c>
      <c r="H1" s="23" t="s">
        <v>140</v>
      </c>
      <c r="I1" s="24" t="s">
        <v>141</v>
      </c>
      <c r="J1" s="25" t="s">
        <v>100</v>
      </c>
      <c r="K1" s="25" t="s">
        <v>101</v>
      </c>
      <c r="L1" s="26" t="s">
        <v>138</v>
      </c>
      <c r="M1" s="26" t="s">
        <v>139</v>
      </c>
      <c r="N1" s="27" t="s">
        <v>102</v>
      </c>
      <c r="O1" s="27" t="s">
        <v>103</v>
      </c>
      <c r="P1" s="29" t="s">
        <v>104</v>
      </c>
      <c r="Q1" s="20" t="s">
        <v>107</v>
      </c>
      <c r="R1" s="20" t="s">
        <v>108</v>
      </c>
      <c r="S1" s="20" t="s">
        <v>109</v>
      </c>
      <c r="T1" s="20" t="s">
        <v>110</v>
      </c>
      <c r="U1" s="28" t="s">
        <v>105</v>
      </c>
      <c r="V1" s="28" t="s">
        <v>106</v>
      </c>
      <c r="W1" s="20" t="s">
        <v>111</v>
      </c>
      <c r="X1" s="20" t="s">
        <v>91</v>
      </c>
      <c r="Y1" s="20" t="s">
        <v>112</v>
      </c>
      <c r="Z1" s="20" t="s">
        <v>113</v>
      </c>
      <c r="AA1" s="20" t="s">
        <v>114</v>
      </c>
      <c r="AB1" s="20" t="s">
        <v>115</v>
      </c>
      <c r="AC1" s="20" t="s">
        <v>116</v>
      </c>
      <c r="AD1" s="56" t="s">
        <v>144</v>
      </c>
      <c r="AE1" s="20" t="s">
        <v>117</v>
      </c>
      <c r="AF1" s="30" t="s">
        <v>118</v>
      </c>
    </row>
    <row r="2" spans="1:32" ht="15" thickBot="1" x14ac:dyDescent="0.35">
      <c r="A2" s="4" t="s">
        <v>0</v>
      </c>
      <c r="B2" s="5">
        <v>2</v>
      </c>
      <c r="C2" s="62">
        <v>44303</v>
      </c>
      <c r="D2" s="65">
        <v>0.96527777777777779</v>
      </c>
      <c r="E2" s="65">
        <v>0.9868055555555556</v>
      </c>
      <c r="F2" s="43" t="s">
        <v>44</v>
      </c>
      <c r="G2" s="2">
        <f>E2-D2</f>
        <v>2.1527777777777812E-2</v>
      </c>
      <c r="H2" s="5">
        <v>187</v>
      </c>
      <c r="I2" s="12">
        <v>0.157</v>
      </c>
      <c r="J2" s="3">
        <v>1854</v>
      </c>
      <c r="K2" s="4">
        <v>235</v>
      </c>
      <c r="L2" s="58">
        <v>0.12675296659999999</v>
      </c>
      <c r="M2" s="58">
        <f>L2*1000000</f>
        <v>126752.96659999999</v>
      </c>
      <c r="N2" s="5">
        <v>0</v>
      </c>
      <c r="O2" s="5">
        <v>0</v>
      </c>
      <c r="P2" s="6" t="s">
        <v>40</v>
      </c>
      <c r="Q2" s="58">
        <v>0</v>
      </c>
      <c r="R2" s="58">
        <v>0</v>
      </c>
      <c r="S2" s="58">
        <f t="shared" ref="S2:S40" si="0">(O2+N2)/J2</f>
        <v>0</v>
      </c>
      <c r="T2" s="58">
        <f t="shared" ref="T2:T40" si="1">S2*1000000</f>
        <v>0</v>
      </c>
      <c r="U2" s="9">
        <v>5</v>
      </c>
      <c r="V2" s="9">
        <v>1</v>
      </c>
      <c r="W2" s="10">
        <v>100</v>
      </c>
      <c r="X2" s="13">
        <f t="shared" ref="X2:X40" si="2">100/U2</f>
        <v>20</v>
      </c>
      <c r="Y2" s="60">
        <f t="shared" ref="Y2:Y40" si="3">X2*W2</f>
        <v>2000</v>
      </c>
      <c r="Z2" s="60">
        <f t="shared" ref="Z2:Z40" si="4">Y2/V2</f>
        <v>2000</v>
      </c>
      <c r="AA2" s="60">
        <f t="shared" ref="AA2:AA40" si="5">Z2*K2</f>
        <v>470000</v>
      </c>
      <c r="AB2" s="60">
        <f t="shared" ref="AB2:AB34" si="6">AA2/J2</f>
        <v>253.5059331175836</v>
      </c>
      <c r="AC2" s="60">
        <f t="shared" ref="AC2:AC34" si="7">AB2*1000000</f>
        <v>253505933.1175836</v>
      </c>
      <c r="AD2" s="60">
        <f t="shared" ref="AD2:AD40" si="8">S2/AB2</f>
        <v>0</v>
      </c>
      <c r="AE2" s="60">
        <f t="shared" ref="AE2:AE40" si="9">LOG10(AD2+1)</f>
        <v>0</v>
      </c>
    </row>
    <row r="3" spans="1:32" ht="15" thickBot="1" x14ac:dyDescent="0.35">
      <c r="A3" s="8" t="s">
        <v>1</v>
      </c>
      <c r="B3" s="1">
        <v>3</v>
      </c>
      <c r="C3" s="62">
        <v>44304</v>
      </c>
      <c r="D3" s="66">
        <v>0.49722222222222223</v>
      </c>
      <c r="E3" s="66">
        <v>0.5180555555555556</v>
      </c>
      <c r="F3" s="43" t="s">
        <v>45</v>
      </c>
      <c r="G3" s="2">
        <f t="shared" ref="G3:G40" si="10">E3-D3</f>
        <v>2.083333333333337E-2</v>
      </c>
      <c r="H3" s="5">
        <v>265</v>
      </c>
      <c r="I3" s="15">
        <v>4.2000000000000003E-2</v>
      </c>
      <c r="J3" s="3">
        <v>1738.56</v>
      </c>
      <c r="K3" s="4">
        <v>6.5</v>
      </c>
      <c r="L3" s="58">
        <v>3.738726302E-3</v>
      </c>
      <c r="M3" s="58">
        <f t="shared" ref="M3:M34" si="11">L3*1000000</f>
        <v>3738.726302</v>
      </c>
      <c r="N3" s="5">
        <v>0</v>
      </c>
      <c r="O3" s="5">
        <v>2</v>
      </c>
      <c r="P3" s="6" t="s">
        <v>40</v>
      </c>
      <c r="Q3" s="58">
        <v>1.150377324E-3</v>
      </c>
      <c r="R3" s="58">
        <v>1150.377324</v>
      </c>
      <c r="S3" s="58">
        <f t="shared" si="0"/>
        <v>1.1503773237621941E-3</v>
      </c>
      <c r="T3" s="58">
        <f t="shared" si="1"/>
        <v>1150.377323762194</v>
      </c>
      <c r="U3" s="9">
        <v>7</v>
      </c>
      <c r="V3" s="9">
        <v>2</v>
      </c>
      <c r="W3" s="10">
        <v>100</v>
      </c>
      <c r="X3" s="13">
        <f t="shared" si="2"/>
        <v>14.285714285714286</v>
      </c>
      <c r="Y3" s="60">
        <f t="shared" si="3"/>
        <v>1428.5714285714287</v>
      </c>
      <c r="Z3" s="60">
        <f t="shared" si="4"/>
        <v>714.28571428571433</v>
      </c>
      <c r="AA3" s="60">
        <f t="shared" si="5"/>
        <v>4642.8571428571431</v>
      </c>
      <c r="AB3" s="60">
        <f t="shared" si="6"/>
        <v>2.6705187873050935</v>
      </c>
      <c r="AC3" s="60">
        <f t="shared" si="7"/>
        <v>2670518.7873050934</v>
      </c>
      <c r="AD3" s="60">
        <f t="shared" si="8"/>
        <v>4.3076923076923077E-4</v>
      </c>
      <c r="AE3" s="60">
        <f t="shared" si="9"/>
        <v>1.8704041716015437E-4</v>
      </c>
    </row>
    <row r="4" spans="1:32" ht="15" thickBot="1" x14ac:dyDescent="0.35">
      <c r="A4" s="8" t="s">
        <v>2</v>
      </c>
      <c r="B4" s="1">
        <v>4</v>
      </c>
      <c r="C4" s="62">
        <v>44305</v>
      </c>
      <c r="D4" s="65">
        <v>1.8749999999999999E-2</v>
      </c>
      <c r="E4" s="65">
        <v>3.888888888888889E-2</v>
      </c>
      <c r="F4" s="43" t="s">
        <v>44</v>
      </c>
      <c r="G4" s="2">
        <f t="shared" si="10"/>
        <v>2.013888888888889E-2</v>
      </c>
      <c r="H4" s="5">
        <v>37</v>
      </c>
      <c r="I4" s="12">
        <v>0.248</v>
      </c>
      <c r="J4" s="3">
        <v>1735.5</v>
      </c>
      <c r="K4" s="4">
        <v>91</v>
      </c>
      <c r="L4" s="58">
        <v>5.2434456929999998E-2</v>
      </c>
      <c r="M4" s="58">
        <f t="shared" si="11"/>
        <v>52434.45693</v>
      </c>
      <c r="N4" s="5">
        <v>0</v>
      </c>
      <c r="O4" s="5">
        <v>0</v>
      </c>
      <c r="P4" s="6" t="s">
        <v>40</v>
      </c>
      <c r="Q4" s="58">
        <v>0</v>
      </c>
      <c r="R4" s="58">
        <v>0</v>
      </c>
      <c r="S4" s="58">
        <f t="shared" si="0"/>
        <v>0</v>
      </c>
      <c r="T4" s="58">
        <f t="shared" si="1"/>
        <v>0</v>
      </c>
      <c r="U4" s="9">
        <v>5</v>
      </c>
      <c r="V4" s="9">
        <v>1</v>
      </c>
      <c r="W4" s="10">
        <v>100</v>
      </c>
      <c r="X4" s="13">
        <f t="shared" si="2"/>
        <v>20</v>
      </c>
      <c r="Y4" s="60">
        <f t="shared" si="3"/>
        <v>2000</v>
      </c>
      <c r="Z4" s="60">
        <f t="shared" si="4"/>
        <v>2000</v>
      </c>
      <c r="AA4" s="60">
        <f t="shared" si="5"/>
        <v>182000</v>
      </c>
      <c r="AB4" s="60">
        <f t="shared" si="6"/>
        <v>104.8689138576779</v>
      </c>
      <c r="AC4" s="60">
        <f t="shared" si="7"/>
        <v>104868913.85767789</v>
      </c>
      <c r="AD4" s="60">
        <f t="shared" si="8"/>
        <v>0</v>
      </c>
      <c r="AE4" s="60">
        <f t="shared" si="9"/>
        <v>0</v>
      </c>
    </row>
    <row r="5" spans="1:32" ht="15" thickBot="1" x14ac:dyDescent="0.35">
      <c r="A5" s="8" t="s">
        <v>3</v>
      </c>
      <c r="B5" s="1">
        <v>5</v>
      </c>
      <c r="C5" s="62">
        <v>44305</v>
      </c>
      <c r="D5" s="66">
        <v>0.4916666666666667</v>
      </c>
      <c r="E5" s="66">
        <v>0.51388888888888895</v>
      </c>
      <c r="F5" s="43" t="s">
        <v>45</v>
      </c>
      <c r="G5" s="2">
        <f t="shared" si="10"/>
        <v>2.2222222222222254E-2</v>
      </c>
      <c r="H5" s="5">
        <v>359</v>
      </c>
      <c r="I5" s="12">
        <v>0.315</v>
      </c>
      <c r="J5" s="3">
        <v>1983.82</v>
      </c>
      <c r="K5" s="4">
        <v>16</v>
      </c>
      <c r="L5" s="58">
        <v>8.0652478550000007E-3</v>
      </c>
      <c r="M5" s="58">
        <f t="shared" si="11"/>
        <v>8065.2478550000005</v>
      </c>
      <c r="N5" s="5">
        <v>0</v>
      </c>
      <c r="O5" s="5">
        <v>1</v>
      </c>
      <c r="P5" s="6" t="s">
        <v>40</v>
      </c>
      <c r="Q5" s="58">
        <v>5.0407799089999998E-4</v>
      </c>
      <c r="R5" s="58">
        <v>504.07799089999997</v>
      </c>
      <c r="S5" s="58">
        <f t="shared" si="0"/>
        <v>5.0407799094675935E-4</v>
      </c>
      <c r="T5" s="58">
        <f t="shared" si="1"/>
        <v>504.07799094675937</v>
      </c>
      <c r="U5" s="9">
        <v>2</v>
      </c>
      <c r="V5" s="9">
        <v>1</v>
      </c>
      <c r="W5" s="10">
        <v>100</v>
      </c>
      <c r="X5" s="13">
        <f t="shared" si="2"/>
        <v>50</v>
      </c>
      <c r="Y5" s="60">
        <f t="shared" si="3"/>
        <v>5000</v>
      </c>
      <c r="Z5" s="60">
        <f t="shared" si="4"/>
        <v>5000</v>
      </c>
      <c r="AA5" s="60">
        <f t="shared" si="5"/>
        <v>80000</v>
      </c>
      <c r="AB5" s="60">
        <f t="shared" si="6"/>
        <v>40.326239275740747</v>
      </c>
      <c r="AC5" s="60">
        <f t="shared" si="7"/>
        <v>40326239.27574075</v>
      </c>
      <c r="AD5" s="60">
        <f t="shared" si="8"/>
        <v>1.2500000000000001E-5</v>
      </c>
      <c r="AE5" s="60">
        <f t="shared" si="9"/>
        <v>5.4286470948043382E-6</v>
      </c>
    </row>
    <row r="6" spans="1:32" ht="15" thickBot="1" x14ac:dyDescent="0.35">
      <c r="A6" s="8" t="s">
        <v>4</v>
      </c>
      <c r="B6" s="1">
        <v>6</v>
      </c>
      <c r="C6" s="62">
        <v>44305</v>
      </c>
      <c r="D6" s="66">
        <v>0.97222222222222221</v>
      </c>
      <c r="E6" s="66">
        <v>0.99513888888888891</v>
      </c>
      <c r="F6" s="43" t="s">
        <v>44</v>
      </c>
      <c r="G6" s="2">
        <f t="shared" si="10"/>
        <v>2.2916666666666696E-2</v>
      </c>
      <c r="H6" s="5">
        <v>148</v>
      </c>
      <c r="I6" s="12">
        <v>8.9999999999999993E-3</v>
      </c>
      <c r="J6" s="3">
        <v>2015.71</v>
      </c>
      <c r="K6" s="4">
        <v>45</v>
      </c>
      <c r="L6" s="58">
        <v>2.2324639949999999E-2</v>
      </c>
      <c r="M6" s="58">
        <f t="shared" si="11"/>
        <v>22324.639950000001</v>
      </c>
      <c r="N6" s="5">
        <v>0</v>
      </c>
      <c r="O6" s="5">
        <v>1</v>
      </c>
      <c r="P6" s="6" t="s">
        <v>40</v>
      </c>
      <c r="Q6" s="58">
        <v>4.9610311009999999E-4</v>
      </c>
      <c r="R6" s="58">
        <v>496.10311009999998</v>
      </c>
      <c r="S6" s="58">
        <f t="shared" si="0"/>
        <v>4.9610311007039704E-4</v>
      </c>
      <c r="T6" s="58">
        <f t="shared" si="1"/>
        <v>496.10311007039707</v>
      </c>
      <c r="U6" s="9">
        <v>1</v>
      </c>
      <c r="V6" s="9">
        <v>1</v>
      </c>
      <c r="W6" s="10">
        <v>100</v>
      </c>
      <c r="X6" s="13">
        <f t="shared" si="2"/>
        <v>100</v>
      </c>
      <c r="Y6" s="60">
        <f t="shared" si="3"/>
        <v>10000</v>
      </c>
      <c r="Z6" s="60">
        <f t="shared" si="4"/>
        <v>10000</v>
      </c>
      <c r="AA6" s="60">
        <f t="shared" si="5"/>
        <v>450000</v>
      </c>
      <c r="AB6" s="60">
        <f t="shared" si="6"/>
        <v>223.24639953167866</v>
      </c>
      <c r="AC6" s="60">
        <f t="shared" si="7"/>
        <v>223246399.53167868</v>
      </c>
      <c r="AD6" s="60">
        <f t="shared" si="8"/>
        <v>2.2222222222222221E-6</v>
      </c>
      <c r="AE6" s="60">
        <f t="shared" si="9"/>
        <v>9.6509777634975013E-7</v>
      </c>
    </row>
    <row r="7" spans="1:32" ht="15" thickBot="1" x14ac:dyDescent="0.35">
      <c r="A7" s="8" t="s">
        <v>5</v>
      </c>
      <c r="B7" s="1">
        <v>9</v>
      </c>
      <c r="C7" s="63">
        <v>44308</v>
      </c>
      <c r="D7" s="66">
        <v>0.96458333333333324</v>
      </c>
      <c r="E7" s="66">
        <v>0.98611111111111116</v>
      </c>
      <c r="F7" s="43" t="s">
        <v>44</v>
      </c>
      <c r="G7" s="2">
        <f t="shared" si="10"/>
        <v>2.1527777777777923E-2</v>
      </c>
      <c r="H7" s="5">
        <v>238</v>
      </c>
      <c r="I7" s="12">
        <v>0.26900000000000002</v>
      </c>
      <c r="J7" s="3">
        <v>1918.41</v>
      </c>
      <c r="K7" s="4">
        <v>19</v>
      </c>
      <c r="L7" s="58">
        <v>9.9040351119999998E-3</v>
      </c>
      <c r="M7" s="58">
        <f t="shared" si="11"/>
        <v>9904.0351119999996</v>
      </c>
      <c r="N7" s="5">
        <v>0</v>
      </c>
      <c r="O7" s="5">
        <v>0</v>
      </c>
      <c r="P7" s="8" t="s">
        <v>41</v>
      </c>
      <c r="Q7" s="58">
        <v>0</v>
      </c>
      <c r="R7" s="58">
        <v>0</v>
      </c>
      <c r="S7" s="58">
        <f t="shared" si="0"/>
        <v>0</v>
      </c>
      <c r="T7" s="58">
        <f t="shared" si="1"/>
        <v>0</v>
      </c>
      <c r="U7" s="9">
        <v>30</v>
      </c>
      <c r="V7" s="9">
        <v>1</v>
      </c>
      <c r="W7" s="10">
        <v>123</v>
      </c>
      <c r="X7" s="13">
        <f t="shared" si="2"/>
        <v>3.3333333333333335</v>
      </c>
      <c r="Y7" s="60">
        <f t="shared" si="3"/>
        <v>410</v>
      </c>
      <c r="Z7" s="60">
        <f t="shared" si="4"/>
        <v>410</v>
      </c>
      <c r="AA7" s="60">
        <f t="shared" si="5"/>
        <v>7790</v>
      </c>
      <c r="AB7" s="60">
        <f t="shared" si="6"/>
        <v>4.0606543960884274</v>
      </c>
      <c r="AC7" s="60">
        <f t="shared" si="7"/>
        <v>4060654.3960884274</v>
      </c>
      <c r="AD7" s="60">
        <f t="shared" si="8"/>
        <v>0</v>
      </c>
      <c r="AE7" s="60">
        <f t="shared" si="9"/>
        <v>0</v>
      </c>
    </row>
    <row r="8" spans="1:32" ht="15" thickBot="1" x14ac:dyDescent="0.35">
      <c r="A8" s="8" t="s">
        <v>6</v>
      </c>
      <c r="B8" s="1">
        <v>10</v>
      </c>
      <c r="C8" s="62">
        <v>44309</v>
      </c>
      <c r="D8" s="66">
        <v>0.50972222222222219</v>
      </c>
      <c r="E8" s="66">
        <v>0.53055555555555556</v>
      </c>
      <c r="F8" s="43" t="s">
        <v>45</v>
      </c>
      <c r="G8" s="2">
        <f t="shared" si="10"/>
        <v>2.083333333333337E-2</v>
      </c>
      <c r="H8" s="5">
        <v>30</v>
      </c>
      <c r="I8" s="12">
        <v>0.16200000000000001</v>
      </c>
      <c r="J8" s="3">
        <v>1680.84</v>
      </c>
      <c r="K8" s="4">
        <v>11</v>
      </c>
      <c r="L8" s="58">
        <v>6.5443468740000003E-3</v>
      </c>
      <c r="M8" s="58">
        <f t="shared" si="11"/>
        <v>6544.3468740000008</v>
      </c>
      <c r="N8" s="5">
        <v>0</v>
      </c>
      <c r="O8" s="5">
        <v>23</v>
      </c>
      <c r="P8" s="8" t="s">
        <v>41</v>
      </c>
      <c r="Q8" s="58">
        <v>1.3683634369999999E-2</v>
      </c>
      <c r="R8" s="58">
        <v>13683.63437</v>
      </c>
      <c r="S8" s="58">
        <f t="shared" si="0"/>
        <v>1.3683634373289547E-2</v>
      </c>
      <c r="T8" s="58">
        <f t="shared" si="1"/>
        <v>13683.634373289548</v>
      </c>
      <c r="U8" s="9">
        <v>15</v>
      </c>
      <c r="V8" s="9">
        <v>1</v>
      </c>
      <c r="W8" s="10">
        <v>100</v>
      </c>
      <c r="X8" s="13">
        <f t="shared" si="2"/>
        <v>6.666666666666667</v>
      </c>
      <c r="Y8" s="60">
        <f t="shared" si="3"/>
        <v>666.66666666666674</v>
      </c>
      <c r="Z8" s="60">
        <f t="shared" si="4"/>
        <v>666.66666666666674</v>
      </c>
      <c r="AA8" s="60">
        <f t="shared" si="5"/>
        <v>7333.3333333333339</v>
      </c>
      <c r="AB8" s="60">
        <f t="shared" si="6"/>
        <v>4.3628979161213053</v>
      </c>
      <c r="AC8" s="60">
        <f t="shared" si="7"/>
        <v>4362897.916121305</v>
      </c>
      <c r="AD8" s="60">
        <f t="shared" si="8"/>
        <v>3.1363636363636359E-3</v>
      </c>
      <c r="AE8" s="60">
        <f t="shared" si="9"/>
        <v>1.3599738473227118E-3</v>
      </c>
    </row>
    <row r="9" spans="1:32" ht="15" thickBot="1" x14ac:dyDescent="0.35">
      <c r="A9" s="8" t="s">
        <v>7</v>
      </c>
      <c r="B9" s="1">
        <v>11</v>
      </c>
      <c r="C9" s="62">
        <v>44309</v>
      </c>
      <c r="D9" s="66">
        <v>0.96736111111111101</v>
      </c>
      <c r="E9" s="66">
        <v>0.98819444444444438</v>
      </c>
      <c r="F9" s="43" t="s">
        <v>44</v>
      </c>
      <c r="G9" s="2">
        <f t="shared" si="10"/>
        <v>2.083333333333337E-2</v>
      </c>
      <c r="H9" s="5">
        <v>0.20699999999999999</v>
      </c>
      <c r="I9" s="12">
        <v>0.21</v>
      </c>
      <c r="J9" s="3">
        <v>1282.43</v>
      </c>
      <c r="K9" s="4">
        <v>11</v>
      </c>
      <c r="L9" s="58">
        <v>8.5774662159999997E-3</v>
      </c>
      <c r="M9" s="58">
        <f t="shared" si="11"/>
        <v>8577.4662159999989</v>
      </c>
      <c r="N9" s="5">
        <v>0</v>
      </c>
      <c r="O9" s="5">
        <v>8</v>
      </c>
      <c r="P9" s="8" t="s">
        <v>41</v>
      </c>
      <c r="Q9" s="58">
        <v>6.2381572480000001E-3</v>
      </c>
      <c r="R9" s="58">
        <v>6238.1572480000004</v>
      </c>
      <c r="S9" s="58">
        <f t="shared" si="0"/>
        <v>6.2381572483488374E-3</v>
      </c>
      <c r="T9" s="58">
        <f t="shared" si="1"/>
        <v>6238.1572483488371</v>
      </c>
      <c r="U9" s="9">
        <v>15</v>
      </c>
      <c r="V9" s="9">
        <v>1</v>
      </c>
      <c r="W9" s="10">
        <v>100</v>
      </c>
      <c r="X9" s="13">
        <f t="shared" si="2"/>
        <v>6.666666666666667</v>
      </c>
      <c r="Y9" s="60">
        <f t="shared" si="3"/>
        <v>666.66666666666674</v>
      </c>
      <c r="Z9" s="60">
        <f t="shared" si="4"/>
        <v>666.66666666666674</v>
      </c>
      <c r="AA9" s="60">
        <f t="shared" si="5"/>
        <v>7333.3333333333339</v>
      </c>
      <c r="AB9" s="60">
        <f t="shared" si="6"/>
        <v>5.7183108109864351</v>
      </c>
      <c r="AC9" s="60">
        <f t="shared" si="7"/>
        <v>5718310.810986435</v>
      </c>
      <c r="AD9" s="60">
        <f t="shared" si="8"/>
        <v>1.0909090909090907E-3</v>
      </c>
      <c r="AE9" s="60">
        <f t="shared" si="9"/>
        <v>4.7351756306757983E-4</v>
      </c>
      <c r="AF9" t="s">
        <v>125</v>
      </c>
    </row>
    <row r="10" spans="1:32" ht="15" thickBot="1" x14ac:dyDescent="0.35">
      <c r="A10" s="8" t="s">
        <v>8</v>
      </c>
      <c r="B10" s="1">
        <v>12</v>
      </c>
      <c r="C10" s="62">
        <v>44310</v>
      </c>
      <c r="D10" s="66">
        <v>0.96111111111111114</v>
      </c>
      <c r="E10" s="66">
        <v>0.9819444444444444</v>
      </c>
      <c r="F10" s="43" t="s">
        <v>44</v>
      </c>
      <c r="G10" s="2">
        <f t="shared" si="10"/>
        <v>2.0833333333333259E-2</v>
      </c>
      <c r="H10" s="5">
        <v>57</v>
      </c>
      <c r="I10" s="12">
        <v>1.119</v>
      </c>
      <c r="J10" s="3">
        <v>840.58</v>
      </c>
      <c r="K10" s="4">
        <v>34</v>
      </c>
      <c r="L10" s="58">
        <v>4.0448261909999998E-2</v>
      </c>
      <c r="M10" s="58">
        <f t="shared" si="11"/>
        <v>40448.261910000001</v>
      </c>
      <c r="N10" s="5">
        <v>0</v>
      </c>
      <c r="O10" s="5">
        <v>8</v>
      </c>
      <c r="P10" s="8" t="s">
        <v>41</v>
      </c>
      <c r="Q10" s="58">
        <v>9.5172380979999995E-3</v>
      </c>
      <c r="R10" s="58">
        <v>9517.2380979999998</v>
      </c>
      <c r="S10" s="58">
        <f t="shared" si="0"/>
        <v>9.5172380975041045E-3</v>
      </c>
      <c r="T10" s="58">
        <f t="shared" si="1"/>
        <v>9517.2380975041051</v>
      </c>
      <c r="U10" s="9">
        <v>5</v>
      </c>
      <c r="V10" s="9">
        <v>1</v>
      </c>
      <c r="W10" s="10">
        <v>100</v>
      </c>
      <c r="X10" s="13">
        <f t="shared" si="2"/>
        <v>20</v>
      </c>
      <c r="Y10" s="60">
        <f t="shared" si="3"/>
        <v>2000</v>
      </c>
      <c r="Z10" s="60">
        <f t="shared" si="4"/>
        <v>2000</v>
      </c>
      <c r="AA10" s="60">
        <f t="shared" si="5"/>
        <v>68000</v>
      </c>
      <c r="AB10" s="60">
        <f t="shared" si="6"/>
        <v>80.896523828784879</v>
      </c>
      <c r="AC10" s="60">
        <f t="shared" si="7"/>
        <v>80896523.828784883</v>
      </c>
      <c r="AD10" s="60">
        <f t="shared" si="8"/>
        <v>1.1764705882352943E-4</v>
      </c>
      <c r="AE10" s="60">
        <f t="shared" si="9"/>
        <v>5.1090463196777375E-5</v>
      </c>
    </row>
    <row r="11" spans="1:32" ht="15" thickBot="1" x14ac:dyDescent="0.35">
      <c r="A11" s="8" t="s">
        <v>9</v>
      </c>
      <c r="B11" s="1">
        <v>13</v>
      </c>
      <c r="C11" s="62">
        <v>44311</v>
      </c>
      <c r="D11" s="66">
        <v>0.4236111111111111</v>
      </c>
      <c r="E11" s="66">
        <v>0.43958333333333338</v>
      </c>
      <c r="F11" s="43" t="s">
        <v>45</v>
      </c>
      <c r="G11" s="2">
        <f t="shared" si="10"/>
        <v>1.5972222222222276E-2</v>
      </c>
      <c r="H11" s="5">
        <v>12</v>
      </c>
      <c r="I11" s="12">
        <v>1.339</v>
      </c>
      <c r="J11" s="3">
        <v>2803.8</v>
      </c>
      <c r="K11" s="4">
        <v>22.5</v>
      </c>
      <c r="L11" s="58">
        <v>8.0248234539999994E-3</v>
      </c>
      <c r="M11" s="58">
        <f t="shared" si="11"/>
        <v>8024.8234539999994</v>
      </c>
      <c r="N11" s="5">
        <v>0</v>
      </c>
      <c r="O11" s="5">
        <v>26</v>
      </c>
      <c r="P11" s="8" t="s">
        <v>41</v>
      </c>
      <c r="Q11" s="58">
        <v>9.2731293240000002E-3</v>
      </c>
      <c r="R11" s="58">
        <v>9273.1293239999995</v>
      </c>
      <c r="S11" s="58">
        <f t="shared" si="0"/>
        <v>9.2731293244881947E-3</v>
      </c>
      <c r="T11" s="58">
        <f t="shared" si="1"/>
        <v>9273.1293244881945</v>
      </c>
      <c r="U11" s="9">
        <v>15</v>
      </c>
      <c r="V11" s="9">
        <v>1</v>
      </c>
      <c r="W11" s="10">
        <v>100</v>
      </c>
      <c r="X11" s="13">
        <f t="shared" si="2"/>
        <v>6.666666666666667</v>
      </c>
      <c r="Y11" s="60">
        <f t="shared" si="3"/>
        <v>666.66666666666674</v>
      </c>
      <c r="Z11" s="60">
        <f t="shared" si="4"/>
        <v>666.66666666666674</v>
      </c>
      <c r="AA11" s="60">
        <f t="shared" si="5"/>
        <v>15000.000000000002</v>
      </c>
      <c r="AB11" s="60">
        <f t="shared" si="6"/>
        <v>5.3498823025893429</v>
      </c>
      <c r="AC11" s="60">
        <f t="shared" si="7"/>
        <v>5349882.3025893429</v>
      </c>
      <c r="AD11" s="60">
        <f t="shared" si="8"/>
        <v>1.7333333333333335E-3</v>
      </c>
      <c r="AE11" s="60">
        <f t="shared" si="9"/>
        <v>7.5212544805757084E-4</v>
      </c>
    </row>
    <row r="12" spans="1:32" ht="15" thickBot="1" x14ac:dyDescent="0.35">
      <c r="A12" s="8" t="s">
        <v>10</v>
      </c>
      <c r="B12" s="1">
        <v>14</v>
      </c>
      <c r="C12" s="62">
        <v>44311</v>
      </c>
      <c r="D12" s="66">
        <v>0.94236111111111109</v>
      </c>
      <c r="E12" s="66">
        <v>0.96319444444444446</v>
      </c>
      <c r="F12" s="43" t="s">
        <v>44</v>
      </c>
      <c r="G12" s="2">
        <f t="shared" si="10"/>
        <v>2.083333333333337E-2</v>
      </c>
      <c r="H12" s="5">
        <v>0</v>
      </c>
      <c r="I12" s="12">
        <v>1.5840000000000001</v>
      </c>
      <c r="J12" s="3">
        <v>3379.91</v>
      </c>
      <c r="K12" s="4">
        <v>11</v>
      </c>
      <c r="L12" s="58">
        <v>3.254524529E-3</v>
      </c>
      <c r="M12" s="58">
        <f t="shared" si="11"/>
        <v>3254.5245289999998</v>
      </c>
      <c r="N12" s="5">
        <v>0</v>
      </c>
      <c r="O12" s="5">
        <v>2</v>
      </c>
      <c r="P12" s="8" t="s">
        <v>41</v>
      </c>
      <c r="Q12" s="58">
        <v>5.9173173249999996E-4</v>
      </c>
      <c r="R12" s="58">
        <v>591.73173250000002</v>
      </c>
      <c r="S12" s="58">
        <f t="shared" si="0"/>
        <v>5.9173173250175301E-4</v>
      </c>
      <c r="T12" s="58">
        <f t="shared" si="1"/>
        <v>591.73173250175296</v>
      </c>
      <c r="U12" s="9">
        <v>20</v>
      </c>
      <c r="V12" s="9">
        <v>1</v>
      </c>
      <c r="W12" s="10">
        <v>100</v>
      </c>
      <c r="X12" s="13">
        <f t="shared" si="2"/>
        <v>5</v>
      </c>
      <c r="Y12" s="60">
        <f t="shared" si="3"/>
        <v>500</v>
      </c>
      <c r="Z12" s="60">
        <f t="shared" si="4"/>
        <v>500</v>
      </c>
      <c r="AA12" s="60">
        <f t="shared" si="5"/>
        <v>5500</v>
      </c>
      <c r="AB12" s="60">
        <f t="shared" si="6"/>
        <v>1.6272622643798209</v>
      </c>
      <c r="AC12" s="60">
        <f t="shared" si="7"/>
        <v>1627262.264379821</v>
      </c>
      <c r="AD12" s="60">
        <f t="shared" si="8"/>
        <v>3.6363636363636361E-4</v>
      </c>
      <c r="AE12" s="60">
        <f t="shared" si="9"/>
        <v>1.5789655942086988E-4</v>
      </c>
    </row>
    <row r="13" spans="1:32" ht="15" thickBot="1" x14ac:dyDescent="0.35">
      <c r="A13" s="8" t="s">
        <v>11</v>
      </c>
      <c r="B13" s="1">
        <v>15</v>
      </c>
      <c r="C13" s="62">
        <v>44312</v>
      </c>
      <c r="D13" s="66">
        <v>0.47569444444444442</v>
      </c>
      <c r="E13" s="66">
        <v>0.49652777777777773</v>
      </c>
      <c r="F13" s="43" t="s">
        <v>45</v>
      </c>
      <c r="G13" s="2">
        <f t="shared" si="10"/>
        <v>2.0833333333333315E-2</v>
      </c>
      <c r="H13" s="5">
        <v>349</v>
      </c>
      <c r="I13" s="12">
        <v>2.1840000000000002</v>
      </c>
      <c r="J13" s="3">
        <v>2177.9</v>
      </c>
      <c r="K13" s="4">
        <v>5</v>
      </c>
      <c r="L13" s="58">
        <v>2.295789522E-3</v>
      </c>
      <c r="M13" s="58">
        <f t="shared" si="11"/>
        <v>2295.789522</v>
      </c>
      <c r="N13" s="5">
        <v>0</v>
      </c>
      <c r="O13" s="5">
        <v>2</v>
      </c>
      <c r="P13" s="6" t="s">
        <v>41</v>
      </c>
      <c r="Q13" s="58">
        <v>9.1831580880000002E-4</v>
      </c>
      <c r="R13" s="58">
        <v>918.31580880000001</v>
      </c>
      <c r="S13" s="58">
        <f t="shared" si="0"/>
        <v>9.1831580880664856E-4</v>
      </c>
      <c r="T13" s="58">
        <f t="shared" si="1"/>
        <v>918.31580880664853</v>
      </c>
      <c r="U13" s="9">
        <v>45</v>
      </c>
      <c r="V13" s="9">
        <v>1</v>
      </c>
      <c r="W13" s="10">
        <v>54</v>
      </c>
      <c r="X13" s="13">
        <f t="shared" si="2"/>
        <v>2.2222222222222223</v>
      </c>
      <c r="Y13" s="60">
        <f t="shared" si="3"/>
        <v>120</v>
      </c>
      <c r="Z13" s="60">
        <f t="shared" si="4"/>
        <v>120</v>
      </c>
      <c r="AA13" s="60">
        <f t="shared" si="5"/>
        <v>600</v>
      </c>
      <c r="AB13" s="60">
        <f t="shared" si="6"/>
        <v>0.27549474264199458</v>
      </c>
      <c r="AC13" s="60">
        <f t="shared" si="7"/>
        <v>275494.74264199456</v>
      </c>
      <c r="AD13" s="60">
        <f t="shared" si="8"/>
        <v>3.3333333333333331E-3</v>
      </c>
      <c r="AE13" s="60">
        <f t="shared" si="9"/>
        <v>1.4452408741809531E-3</v>
      </c>
    </row>
    <row r="14" spans="1:32" ht="15" thickBot="1" x14ac:dyDescent="0.35">
      <c r="A14" s="8" t="s">
        <v>12</v>
      </c>
      <c r="B14" s="1">
        <v>16</v>
      </c>
      <c r="C14" s="62">
        <v>44312</v>
      </c>
      <c r="D14" s="66">
        <v>0.95833333333333337</v>
      </c>
      <c r="E14" s="66">
        <v>0.97986111111111107</v>
      </c>
      <c r="F14" s="43" t="s">
        <v>46</v>
      </c>
      <c r="G14" s="2">
        <f t="shared" si="10"/>
        <v>2.1527777777777701E-2</v>
      </c>
      <c r="H14" s="5">
        <v>348</v>
      </c>
      <c r="I14" s="12">
        <v>0.996</v>
      </c>
      <c r="J14" s="3">
        <v>914.1</v>
      </c>
      <c r="K14" s="4">
        <v>12.75</v>
      </c>
      <c r="L14" s="58">
        <v>1.3948145719999999E-2</v>
      </c>
      <c r="M14" s="58">
        <f t="shared" si="11"/>
        <v>13948.145719999999</v>
      </c>
      <c r="N14" s="5">
        <v>0</v>
      </c>
      <c r="O14" s="5">
        <v>2</v>
      </c>
      <c r="P14" s="6" t="s">
        <v>41</v>
      </c>
      <c r="Q14" s="58">
        <v>2.1879444259999999E-3</v>
      </c>
      <c r="R14" s="58">
        <v>2187.944426</v>
      </c>
      <c r="S14" s="58">
        <f t="shared" si="0"/>
        <v>2.1879444262115741E-3</v>
      </c>
      <c r="T14" s="58">
        <f t="shared" si="1"/>
        <v>2187.944426211574</v>
      </c>
      <c r="U14" s="9">
        <v>30</v>
      </c>
      <c r="V14" s="9">
        <v>1</v>
      </c>
      <c r="W14" s="10">
        <v>99</v>
      </c>
      <c r="X14" s="13">
        <f t="shared" si="2"/>
        <v>3.3333333333333335</v>
      </c>
      <c r="Y14" s="60">
        <f t="shared" si="3"/>
        <v>330</v>
      </c>
      <c r="Z14" s="60">
        <f t="shared" si="4"/>
        <v>330</v>
      </c>
      <c r="AA14" s="60">
        <f t="shared" si="5"/>
        <v>4207.5</v>
      </c>
      <c r="AB14" s="60">
        <f t="shared" si="6"/>
        <v>4.602888086642599</v>
      </c>
      <c r="AC14" s="60">
        <f t="shared" si="7"/>
        <v>4602888.0866425987</v>
      </c>
      <c r="AD14" s="60">
        <f t="shared" si="8"/>
        <v>4.7534165181224003E-4</v>
      </c>
      <c r="AE14" s="60">
        <f t="shared" si="9"/>
        <v>2.063892075925871E-4</v>
      </c>
    </row>
    <row r="15" spans="1:32" ht="15" thickBot="1" x14ac:dyDescent="0.35">
      <c r="A15" s="8" t="s">
        <v>13</v>
      </c>
      <c r="B15" s="1">
        <v>18</v>
      </c>
      <c r="C15" s="62">
        <v>44313</v>
      </c>
      <c r="D15" s="66">
        <v>0.96458333333333324</v>
      </c>
      <c r="E15" s="66">
        <v>0.98541666666666661</v>
      </c>
      <c r="F15" s="43" t="s">
        <v>46</v>
      </c>
      <c r="G15" s="2">
        <f t="shared" si="10"/>
        <v>2.083333333333337E-2</v>
      </c>
      <c r="H15" s="5">
        <v>343</v>
      </c>
      <c r="I15" s="12">
        <v>1.4690000000000001</v>
      </c>
      <c r="J15" s="3">
        <v>1622.7</v>
      </c>
      <c r="K15" s="4">
        <v>4.9000000000000004</v>
      </c>
      <c r="L15" s="58">
        <v>3.0196585939999999E-3</v>
      </c>
      <c r="M15" s="58">
        <f t="shared" si="11"/>
        <v>3019.658594</v>
      </c>
      <c r="N15" s="5">
        <v>0</v>
      </c>
      <c r="O15" s="5">
        <v>4</v>
      </c>
      <c r="P15" s="6" t="s">
        <v>41</v>
      </c>
      <c r="Q15" s="58">
        <v>2.4650274229999999E-3</v>
      </c>
      <c r="R15" s="58">
        <v>2465.027423</v>
      </c>
      <c r="S15" s="58">
        <f t="shared" si="0"/>
        <v>2.4650274234300855E-3</v>
      </c>
      <c r="T15" s="58">
        <f t="shared" si="1"/>
        <v>2465.0274234300855</v>
      </c>
      <c r="U15" s="9">
        <v>20</v>
      </c>
      <c r="V15" s="9">
        <v>1</v>
      </c>
      <c r="W15" s="10">
        <v>100</v>
      </c>
      <c r="X15" s="13">
        <f t="shared" si="2"/>
        <v>5</v>
      </c>
      <c r="Y15" s="60">
        <f t="shared" si="3"/>
        <v>500</v>
      </c>
      <c r="Z15" s="60">
        <f t="shared" si="4"/>
        <v>500</v>
      </c>
      <c r="AA15" s="60">
        <f t="shared" si="5"/>
        <v>2450</v>
      </c>
      <c r="AB15" s="60">
        <f t="shared" si="6"/>
        <v>1.5098292968509275</v>
      </c>
      <c r="AC15" s="60">
        <f t="shared" si="7"/>
        <v>1509829.2968509274</v>
      </c>
      <c r="AD15" s="60">
        <f t="shared" si="8"/>
        <v>1.6326530612244896E-3</v>
      </c>
      <c r="AE15" s="60">
        <f t="shared" si="9"/>
        <v>7.0847402645297843E-4</v>
      </c>
    </row>
    <row r="16" spans="1:32" ht="15" thickBot="1" x14ac:dyDescent="0.35">
      <c r="A16" s="8" t="s">
        <v>14</v>
      </c>
      <c r="B16" s="1">
        <v>19</v>
      </c>
      <c r="C16" s="62">
        <v>44314</v>
      </c>
      <c r="D16" s="66">
        <v>0.56805555555555554</v>
      </c>
      <c r="E16" s="66">
        <v>0.58819444444444446</v>
      </c>
      <c r="F16" s="43" t="s">
        <v>47</v>
      </c>
      <c r="G16" s="2">
        <f t="shared" si="10"/>
        <v>2.0138888888888928E-2</v>
      </c>
      <c r="H16" s="5">
        <v>355</v>
      </c>
      <c r="I16" s="12">
        <v>1.8009999999999999</v>
      </c>
      <c r="J16" s="3">
        <v>1715.1</v>
      </c>
      <c r="K16" s="4">
        <v>1.95</v>
      </c>
      <c r="L16" s="58">
        <v>1.136959944E-3</v>
      </c>
      <c r="M16" s="58">
        <f t="shared" si="11"/>
        <v>1136.959944</v>
      </c>
      <c r="N16" s="5">
        <v>0</v>
      </c>
      <c r="O16" s="5">
        <v>6</v>
      </c>
      <c r="P16" s="6" t="s">
        <v>41</v>
      </c>
      <c r="Q16" s="58">
        <v>3.4983382889999999E-3</v>
      </c>
      <c r="R16" s="58">
        <v>3498.3382889999998</v>
      </c>
      <c r="S16" s="58">
        <f t="shared" si="0"/>
        <v>3.4983382893125766E-3</v>
      </c>
      <c r="T16" s="58">
        <f t="shared" si="1"/>
        <v>3498.3382893125768</v>
      </c>
      <c r="U16" s="9">
        <v>20</v>
      </c>
      <c r="V16" s="9">
        <v>1</v>
      </c>
      <c r="W16" s="10">
        <v>100</v>
      </c>
      <c r="X16" s="13">
        <f t="shared" si="2"/>
        <v>5</v>
      </c>
      <c r="Y16" s="60">
        <f t="shared" si="3"/>
        <v>500</v>
      </c>
      <c r="Z16" s="60">
        <f t="shared" si="4"/>
        <v>500</v>
      </c>
      <c r="AA16" s="60">
        <f t="shared" si="5"/>
        <v>975</v>
      </c>
      <c r="AB16" s="60">
        <f t="shared" si="6"/>
        <v>0.5684799720132937</v>
      </c>
      <c r="AC16" s="60">
        <f t="shared" si="7"/>
        <v>568479.97201329365</v>
      </c>
      <c r="AD16" s="60">
        <f t="shared" si="8"/>
        <v>6.1538461538461538E-3</v>
      </c>
      <c r="AE16" s="60">
        <f t="shared" si="9"/>
        <v>2.6643916814117034E-3</v>
      </c>
    </row>
    <row r="17" spans="1:32" ht="15" thickBot="1" x14ac:dyDescent="0.35">
      <c r="A17" s="8" t="s">
        <v>15</v>
      </c>
      <c r="B17" s="1">
        <v>21</v>
      </c>
      <c r="C17" s="62">
        <v>44314</v>
      </c>
      <c r="D17" s="66">
        <v>0.96875</v>
      </c>
      <c r="E17" s="66">
        <v>0.98958333333333337</v>
      </c>
      <c r="F17" s="43" t="s">
        <v>46</v>
      </c>
      <c r="G17" s="2">
        <f t="shared" si="10"/>
        <v>2.083333333333337E-2</v>
      </c>
      <c r="H17" s="5">
        <v>224</v>
      </c>
      <c r="I17" s="12">
        <v>7.0999999999999994E-2</v>
      </c>
      <c r="J17" s="3">
        <v>1831.78</v>
      </c>
      <c r="K17" s="4">
        <v>2.4</v>
      </c>
      <c r="L17" s="58">
        <v>1.310201007E-3</v>
      </c>
      <c r="M17" s="58">
        <f t="shared" si="11"/>
        <v>1310.2010069999999</v>
      </c>
      <c r="N17" s="5">
        <v>0</v>
      </c>
      <c r="O17" s="5">
        <v>0</v>
      </c>
      <c r="P17" s="6" t="s">
        <v>41</v>
      </c>
      <c r="Q17" s="58">
        <v>0</v>
      </c>
      <c r="R17" s="58">
        <v>0</v>
      </c>
      <c r="S17" s="58">
        <f t="shared" si="0"/>
        <v>0</v>
      </c>
      <c r="T17" s="58">
        <f t="shared" si="1"/>
        <v>0</v>
      </c>
      <c r="U17" s="9">
        <v>5</v>
      </c>
      <c r="V17" s="9">
        <v>1</v>
      </c>
      <c r="W17" s="10">
        <v>100</v>
      </c>
      <c r="X17" s="13">
        <f t="shared" si="2"/>
        <v>20</v>
      </c>
      <c r="Y17" s="60">
        <f t="shared" si="3"/>
        <v>2000</v>
      </c>
      <c r="Z17" s="60">
        <f t="shared" si="4"/>
        <v>2000</v>
      </c>
      <c r="AA17" s="60">
        <f t="shared" si="5"/>
        <v>4800</v>
      </c>
      <c r="AB17" s="60">
        <f t="shared" si="6"/>
        <v>2.6204020133422135</v>
      </c>
      <c r="AC17" s="60">
        <f t="shared" si="7"/>
        <v>2620402.0133422134</v>
      </c>
      <c r="AD17" s="60">
        <f t="shared" si="8"/>
        <v>0</v>
      </c>
      <c r="AE17" s="60">
        <f t="shared" si="9"/>
        <v>0</v>
      </c>
    </row>
    <row r="18" spans="1:32" ht="15" thickBot="1" x14ac:dyDescent="0.35">
      <c r="A18" s="8" t="s">
        <v>16</v>
      </c>
      <c r="B18" s="1">
        <v>22</v>
      </c>
      <c r="C18" s="62">
        <v>44315</v>
      </c>
      <c r="D18" s="66">
        <v>0.49791666666666662</v>
      </c>
      <c r="E18" s="66">
        <v>0.51874999999999993</v>
      </c>
      <c r="F18" s="43" t="s">
        <v>47</v>
      </c>
      <c r="G18" s="2">
        <f t="shared" si="10"/>
        <v>2.0833333333333315E-2</v>
      </c>
      <c r="H18" s="5">
        <v>232</v>
      </c>
      <c r="I18" s="12">
        <v>0.33200000000000002</v>
      </c>
      <c r="J18" s="3">
        <v>2191.1999999999998</v>
      </c>
      <c r="K18" s="4">
        <v>2.5</v>
      </c>
      <c r="L18" s="58">
        <v>1.140927346E-3</v>
      </c>
      <c r="M18" s="58">
        <f t="shared" si="11"/>
        <v>1140.9273459999999</v>
      </c>
      <c r="N18" s="5">
        <v>0</v>
      </c>
      <c r="O18" s="5">
        <v>18</v>
      </c>
      <c r="P18" s="6" t="s">
        <v>41</v>
      </c>
      <c r="Q18" s="58">
        <v>8.2146768889999992E-3</v>
      </c>
      <c r="R18" s="58">
        <v>8214.6768890000003</v>
      </c>
      <c r="S18" s="58">
        <f t="shared" si="0"/>
        <v>8.2146768893756848E-3</v>
      </c>
      <c r="T18" s="58">
        <f t="shared" si="1"/>
        <v>8214.6768893756853</v>
      </c>
      <c r="U18" s="9">
        <v>33</v>
      </c>
      <c r="V18" s="9">
        <v>0.5</v>
      </c>
      <c r="W18" s="10">
        <v>100</v>
      </c>
      <c r="X18" s="13">
        <f t="shared" si="2"/>
        <v>3.0303030303030303</v>
      </c>
      <c r="Y18" s="60">
        <f t="shared" si="3"/>
        <v>303.030303030303</v>
      </c>
      <c r="Z18" s="60">
        <f t="shared" si="4"/>
        <v>606.06060606060601</v>
      </c>
      <c r="AA18" s="60">
        <f t="shared" si="5"/>
        <v>1515.151515151515</v>
      </c>
      <c r="AB18" s="60">
        <f t="shared" si="6"/>
        <v>0.69147111863431687</v>
      </c>
      <c r="AC18" s="60">
        <f t="shared" si="7"/>
        <v>691471.11863431684</v>
      </c>
      <c r="AD18" s="60">
        <f t="shared" si="8"/>
        <v>1.188E-2</v>
      </c>
      <c r="AE18" s="60">
        <f t="shared" si="9"/>
        <v>5.1290120809395203E-3</v>
      </c>
    </row>
    <row r="19" spans="1:32" s="38" customFormat="1" ht="15" thickBot="1" x14ac:dyDescent="0.35">
      <c r="A19" s="31" t="s">
        <v>17</v>
      </c>
      <c r="B19" s="31">
        <v>23</v>
      </c>
      <c r="C19" s="64">
        <v>44315</v>
      </c>
      <c r="D19" s="67">
        <v>0.95833333333333337</v>
      </c>
      <c r="E19" s="67">
        <v>0.97916666666666663</v>
      </c>
      <c r="F19" s="44" t="s">
        <v>46</v>
      </c>
      <c r="G19" s="32">
        <f t="shared" si="10"/>
        <v>2.0833333333333259E-2</v>
      </c>
      <c r="H19" s="35">
        <v>156</v>
      </c>
      <c r="I19" s="15">
        <v>0.32800000000000001</v>
      </c>
      <c r="J19" s="33">
        <v>1537</v>
      </c>
      <c r="K19" s="33">
        <v>37</v>
      </c>
      <c r="L19" s="59">
        <v>2.4072869229999998E-2</v>
      </c>
      <c r="M19" s="59">
        <f t="shared" si="11"/>
        <v>24072.869229999997</v>
      </c>
      <c r="N19" s="35">
        <v>0</v>
      </c>
      <c r="O19" s="35">
        <v>1</v>
      </c>
      <c r="P19" s="31" t="s">
        <v>41</v>
      </c>
      <c r="Q19" s="59">
        <v>6.5061808719999998E-4</v>
      </c>
      <c r="R19" s="59">
        <v>650.61808719999999</v>
      </c>
      <c r="S19" s="59">
        <f t="shared" si="0"/>
        <v>6.5061808718282373E-4</v>
      </c>
      <c r="T19" s="59">
        <f t="shared" si="1"/>
        <v>650.61808718282373</v>
      </c>
      <c r="U19" s="41" t="s">
        <v>123</v>
      </c>
      <c r="V19" s="36" t="s">
        <v>123</v>
      </c>
      <c r="W19" s="37" t="s">
        <v>123</v>
      </c>
      <c r="X19" s="55" t="s">
        <v>123</v>
      </c>
      <c r="Y19" s="38" t="s">
        <v>123</v>
      </c>
      <c r="Z19" s="38" t="s">
        <v>123</v>
      </c>
      <c r="AA19" s="38" t="s">
        <v>123</v>
      </c>
      <c r="AB19" s="39" t="s">
        <v>123</v>
      </c>
      <c r="AC19" s="38" t="s">
        <v>123</v>
      </c>
      <c r="AD19" s="40" t="s">
        <v>123</v>
      </c>
      <c r="AE19" s="38" t="s">
        <v>123</v>
      </c>
      <c r="AF19" s="38" t="s">
        <v>119</v>
      </c>
    </row>
    <row r="20" spans="1:32" ht="15" thickBot="1" x14ac:dyDescent="0.35">
      <c r="A20" s="8" t="s">
        <v>18</v>
      </c>
      <c r="B20" s="1">
        <v>24</v>
      </c>
      <c r="C20" s="62">
        <v>44316</v>
      </c>
      <c r="D20" s="66">
        <v>0.50624999999999998</v>
      </c>
      <c r="E20" s="66">
        <v>0.52777777777777779</v>
      </c>
      <c r="F20" s="43" t="s">
        <v>47</v>
      </c>
      <c r="G20" s="2">
        <f t="shared" si="10"/>
        <v>2.1527777777777812E-2</v>
      </c>
      <c r="H20" s="5">
        <v>340</v>
      </c>
      <c r="I20" s="12">
        <v>0.315</v>
      </c>
      <c r="J20" s="3">
        <v>2927</v>
      </c>
      <c r="K20" s="4">
        <v>11</v>
      </c>
      <c r="L20" s="58">
        <v>3.7581141099999999E-3</v>
      </c>
      <c r="M20" s="58">
        <f t="shared" si="11"/>
        <v>3758.11411</v>
      </c>
      <c r="N20" s="5">
        <v>0</v>
      </c>
      <c r="O20" s="5">
        <v>12</v>
      </c>
      <c r="P20" s="6" t="s">
        <v>41</v>
      </c>
      <c r="Q20" s="58">
        <v>4.0997608469999997E-3</v>
      </c>
      <c r="R20" s="58">
        <v>4099.7608469999996</v>
      </c>
      <c r="S20" s="58">
        <f t="shared" si="0"/>
        <v>4.0997608472839089E-3</v>
      </c>
      <c r="T20" s="58">
        <f t="shared" si="1"/>
        <v>4099.7608472839092</v>
      </c>
      <c r="U20" s="36">
        <v>5</v>
      </c>
      <c r="V20" s="36">
        <v>1</v>
      </c>
      <c r="W20" s="10">
        <v>100</v>
      </c>
      <c r="X20" s="13">
        <f t="shared" si="2"/>
        <v>20</v>
      </c>
      <c r="Y20" s="60">
        <f t="shared" si="3"/>
        <v>2000</v>
      </c>
      <c r="Z20" s="60">
        <f t="shared" si="4"/>
        <v>2000</v>
      </c>
      <c r="AA20" s="60">
        <f t="shared" si="5"/>
        <v>22000</v>
      </c>
      <c r="AB20" s="60">
        <f t="shared" si="6"/>
        <v>7.5162282200204986</v>
      </c>
      <c r="AC20" s="60">
        <f t="shared" si="7"/>
        <v>7516228.2200204991</v>
      </c>
      <c r="AD20" s="60">
        <f t="shared" si="8"/>
        <v>5.4545454545454548E-4</v>
      </c>
      <c r="AE20" s="60">
        <f t="shared" si="9"/>
        <v>2.3682331691270267E-4</v>
      </c>
    </row>
    <row r="21" spans="1:32" ht="15" thickBot="1" x14ac:dyDescent="0.35">
      <c r="A21" s="8" t="s">
        <v>19</v>
      </c>
      <c r="B21" s="1">
        <v>26</v>
      </c>
      <c r="C21" s="62">
        <v>44318</v>
      </c>
      <c r="D21" s="66">
        <v>0.46180555555555558</v>
      </c>
      <c r="E21" s="66">
        <v>0.4826388888888889</v>
      </c>
      <c r="F21" s="43" t="s">
        <v>47</v>
      </c>
      <c r="G21" s="2">
        <f t="shared" si="10"/>
        <v>2.0833333333333315E-2</v>
      </c>
      <c r="H21" s="5">
        <v>215</v>
      </c>
      <c r="I21" s="12">
        <v>0.125</v>
      </c>
      <c r="J21" s="3">
        <v>1938.4</v>
      </c>
      <c r="K21" s="4">
        <v>2</v>
      </c>
      <c r="L21" s="58">
        <v>1.031778787E-3</v>
      </c>
      <c r="M21" s="58">
        <f t="shared" si="11"/>
        <v>1031.778787</v>
      </c>
      <c r="N21" s="5">
        <v>0</v>
      </c>
      <c r="O21" s="5">
        <v>0</v>
      </c>
      <c r="P21" s="6" t="s">
        <v>41</v>
      </c>
      <c r="Q21" s="58">
        <v>0</v>
      </c>
      <c r="R21" s="58">
        <v>0</v>
      </c>
      <c r="S21" s="58">
        <f t="shared" si="0"/>
        <v>0</v>
      </c>
      <c r="T21" s="58">
        <f t="shared" si="1"/>
        <v>0</v>
      </c>
      <c r="U21" s="9">
        <v>60</v>
      </c>
      <c r="V21" s="9">
        <v>1</v>
      </c>
      <c r="W21" s="10">
        <v>100</v>
      </c>
      <c r="X21" s="13">
        <f t="shared" si="2"/>
        <v>1.6666666666666667</v>
      </c>
      <c r="Y21" s="60">
        <f t="shared" si="3"/>
        <v>166.66666666666669</v>
      </c>
      <c r="Z21" s="60">
        <f t="shared" si="4"/>
        <v>166.66666666666669</v>
      </c>
      <c r="AA21" s="60">
        <f t="shared" si="5"/>
        <v>333.33333333333337</v>
      </c>
      <c r="AB21" s="60">
        <f t="shared" si="6"/>
        <v>0.17196313110469116</v>
      </c>
      <c r="AC21" s="60">
        <f t="shared" si="7"/>
        <v>171963.13110469116</v>
      </c>
      <c r="AD21" s="60">
        <f t="shared" si="8"/>
        <v>0</v>
      </c>
      <c r="AE21" s="60">
        <f t="shared" si="9"/>
        <v>0</v>
      </c>
    </row>
    <row r="22" spans="1:32" ht="15" thickBot="1" x14ac:dyDescent="0.35">
      <c r="A22" s="8" t="s">
        <v>20</v>
      </c>
      <c r="B22" s="1">
        <v>27</v>
      </c>
      <c r="C22" s="62">
        <v>44319</v>
      </c>
      <c r="D22" s="66">
        <v>0.14791666666666667</v>
      </c>
      <c r="E22" s="66">
        <v>0.16874999999999998</v>
      </c>
      <c r="F22" s="43" t="s">
        <v>46</v>
      </c>
      <c r="G22" s="2">
        <f t="shared" si="10"/>
        <v>2.0833333333333315E-2</v>
      </c>
      <c r="H22" s="5">
        <v>297</v>
      </c>
      <c r="I22" s="12">
        <v>0.11600000000000001</v>
      </c>
      <c r="J22" s="3">
        <v>2284.1999999999998</v>
      </c>
      <c r="K22" s="4">
        <v>226</v>
      </c>
      <c r="L22" s="58">
        <v>9.8940548109999998E-2</v>
      </c>
      <c r="M22" s="58">
        <f t="shared" si="11"/>
        <v>98940.548110000003</v>
      </c>
      <c r="N22" s="5">
        <v>0</v>
      </c>
      <c r="O22" s="5">
        <v>0</v>
      </c>
      <c r="P22" s="6" t="s">
        <v>41</v>
      </c>
      <c r="Q22" s="58">
        <v>0</v>
      </c>
      <c r="R22" s="58">
        <v>0</v>
      </c>
      <c r="S22" s="58">
        <f t="shared" si="0"/>
        <v>0</v>
      </c>
      <c r="T22" s="58">
        <f t="shared" si="1"/>
        <v>0</v>
      </c>
      <c r="U22" s="9">
        <v>60</v>
      </c>
      <c r="V22" s="9">
        <v>1</v>
      </c>
      <c r="W22" s="10">
        <v>92</v>
      </c>
      <c r="X22" s="13">
        <f t="shared" si="2"/>
        <v>1.6666666666666667</v>
      </c>
      <c r="Y22" s="60">
        <f t="shared" si="3"/>
        <v>153.33333333333334</v>
      </c>
      <c r="Z22" s="60">
        <f t="shared" si="4"/>
        <v>153.33333333333334</v>
      </c>
      <c r="AA22" s="60">
        <f t="shared" si="5"/>
        <v>34653.333333333336</v>
      </c>
      <c r="AB22" s="60">
        <f t="shared" si="6"/>
        <v>15.170884044012494</v>
      </c>
      <c r="AC22" s="60">
        <f t="shared" si="7"/>
        <v>15170884.044012494</v>
      </c>
      <c r="AD22" s="60">
        <f t="shared" si="8"/>
        <v>0</v>
      </c>
      <c r="AE22" s="60">
        <f t="shared" si="9"/>
        <v>0</v>
      </c>
    </row>
    <row r="23" spans="1:32" ht="15" thickBot="1" x14ac:dyDescent="0.35">
      <c r="A23" s="8" t="s">
        <v>21</v>
      </c>
      <c r="B23" s="1">
        <v>30</v>
      </c>
      <c r="C23" s="62">
        <v>44320</v>
      </c>
      <c r="D23" s="66">
        <v>0.95347222222222217</v>
      </c>
      <c r="E23" s="66">
        <v>0.97499999999999998</v>
      </c>
      <c r="F23" s="43" t="s">
        <v>46</v>
      </c>
      <c r="G23" s="2">
        <f t="shared" si="10"/>
        <v>2.1527777777777812E-2</v>
      </c>
      <c r="H23" s="5">
        <v>46</v>
      </c>
      <c r="I23" s="12">
        <v>0.127</v>
      </c>
      <c r="J23" s="3">
        <v>2396.9</v>
      </c>
      <c r="K23" s="4">
        <v>871</v>
      </c>
      <c r="L23" s="58">
        <v>0.36338604029999999</v>
      </c>
      <c r="M23" s="58">
        <f t="shared" si="11"/>
        <v>363386.04029999999</v>
      </c>
      <c r="N23" s="5">
        <v>0</v>
      </c>
      <c r="O23" s="5">
        <v>79</v>
      </c>
      <c r="P23" s="6" t="s">
        <v>42</v>
      </c>
      <c r="Q23" s="58">
        <v>3.2959239020000003E-2</v>
      </c>
      <c r="R23" s="58">
        <v>32959.239020000001</v>
      </c>
      <c r="S23" s="58">
        <f t="shared" si="0"/>
        <v>3.2959239017063706E-2</v>
      </c>
      <c r="T23" s="58">
        <f t="shared" si="1"/>
        <v>32959.239017063708</v>
      </c>
      <c r="U23" s="9">
        <v>80</v>
      </c>
      <c r="V23" s="9">
        <v>1</v>
      </c>
      <c r="W23" s="10">
        <v>99</v>
      </c>
      <c r="X23" s="13">
        <f t="shared" si="2"/>
        <v>1.25</v>
      </c>
      <c r="Y23" s="60">
        <f t="shared" si="3"/>
        <v>123.75</v>
      </c>
      <c r="Z23" s="60">
        <f t="shared" si="4"/>
        <v>123.75</v>
      </c>
      <c r="AA23" s="60">
        <f t="shared" si="5"/>
        <v>107786.25</v>
      </c>
      <c r="AB23" s="60">
        <f t="shared" si="6"/>
        <v>44.969022487379533</v>
      </c>
      <c r="AC23" s="60">
        <f t="shared" si="7"/>
        <v>44969022.487379536</v>
      </c>
      <c r="AD23" s="60">
        <f t="shared" si="8"/>
        <v>7.3293207621565829E-4</v>
      </c>
      <c r="AE23" s="60">
        <f t="shared" si="9"/>
        <v>3.1819176407412873E-4</v>
      </c>
      <c r="AF23" t="s">
        <v>120</v>
      </c>
    </row>
    <row r="24" spans="1:32" ht="15" thickBot="1" x14ac:dyDescent="0.35">
      <c r="A24" s="8" t="s">
        <v>22</v>
      </c>
      <c r="B24" s="1">
        <v>31</v>
      </c>
      <c r="C24" s="62">
        <v>44321</v>
      </c>
      <c r="D24" s="66">
        <v>0.47013888888888888</v>
      </c>
      <c r="E24" s="66">
        <v>0.4909722222222222</v>
      </c>
      <c r="F24" s="43" t="s">
        <v>47</v>
      </c>
      <c r="G24" s="2">
        <f t="shared" si="10"/>
        <v>2.0833333333333315E-2</v>
      </c>
      <c r="H24" s="5">
        <v>22</v>
      </c>
      <c r="I24" s="12">
        <v>0.14699999999999999</v>
      </c>
      <c r="J24" s="3">
        <v>1538.3</v>
      </c>
      <c r="K24" s="4">
        <v>9</v>
      </c>
      <c r="L24" s="58">
        <v>5.8506143149999997E-3</v>
      </c>
      <c r="M24" s="58">
        <f t="shared" si="11"/>
        <v>5850.6143149999998</v>
      </c>
      <c r="N24" s="5">
        <v>0</v>
      </c>
      <c r="O24" s="5">
        <v>0</v>
      </c>
      <c r="P24" s="6" t="s">
        <v>42</v>
      </c>
      <c r="Q24" s="58">
        <v>0</v>
      </c>
      <c r="R24" s="58">
        <v>0</v>
      </c>
      <c r="S24" s="58">
        <f t="shared" si="0"/>
        <v>0</v>
      </c>
      <c r="T24" s="58">
        <f t="shared" si="1"/>
        <v>0</v>
      </c>
      <c r="U24" s="9">
        <v>20</v>
      </c>
      <c r="V24" s="9">
        <v>1</v>
      </c>
      <c r="W24" s="10">
        <v>100</v>
      </c>
      <c r="X24" s="13">
        <f t="shared" si="2"/>
        <v>5</v>
      </c>
      <c r="Y24" s="60">
        <f t="shared" si="3"/>
        <v>500</v>
      </c>
      <c r="Z24" s="60">
        <f t="shared" si="4"/>
        <v>500</v>
      </c>
      <c r="AA24" s="60">
        <f t="shared" si="5"/>
        <v>4500</v>
      </c>
      <c r="AB24" s="60">
        <f t="shared" si="6"/>
        <v>2.9253071572515115</v>
      </c>
      <c r="AC24" s="60">
        <f t="shared" si="7"/>
        <v>2925307.1572515117</v>
      </c>
      <c r="AD24" s="60">
        <f t="shared" si="8"/>
        <v>0</v>
      </c>
      <c r="AE24" s="60">
        <f t="shared" si="9"/>
        <v>0</v>
      </c>
    </row>
    <row r="25" spans="1:32" s="38" customFormat="1" ht="15" thickBot="1" x14ac:dyDescent="0.35">
      <c r="A25" s="31" t="s">
        <v>23</v>
      </c>
      <c r="B25" s="31">
        <v>32</v>
      </c>
      <c r="C25" s="64">
        <v>44321</v>
      </c>
      <c r="D25" s="67">
        <v>0.99652777777777779</v>
      </c>
      <c r="E25" s="67">
        <v>17.011805555555554</v>
      </c>
      <c r="F25" s="44" t="s">
        <v>46</v>
      </c>
      <c r="G25" s="32">
        <f t="shared" si="10"/>
        <v>16.015277777777776</v>
      </c>
      <c r="H25" s="35">
        <v>245</v>
      </c>
      <c r="I25" s="15">
        <v>0.222</v>
      </c>
      <c r="J25" s="33">
        <v>1283.9000000000001</v>
      </c>
      <c r="K25" s="33">
        <v>134</v>
      </c>
      <c r="L25" s="59">
        <v>0.10436949919999999</v>
      </c>
      <c r="M25" s="59">
        <f t="shared" si="11"/>
        <v>104369.49919999999</v>
      </c>
      <c r="N25" s="35">
        <v>0</v>
      </c>
      <c r="O25" s="35">
        <v>0</v>
      </c>
      <c r="P25" s="31" t="s">
        <v>42</v>
      </c>
      <c r="Q25" s="59">
        <v>0</v>
      </c>
      <c r="R25" s="59">
        <v>0</v>
      </c>
      <c r="S25" s="59">
        <f t="shared" si="0"/>
        <v>0</v>
      </c>
      <c r="T25" s="59">
        <f t="shared" si="1"/>
        <v>0</v>
      </c>
      <c r="U25" s="36">
        <v>0.5</v>
      </c>
      <c r="V25" s="36">
        <v>1</v>
      </c>
      <c r="W25" s="37">
        <v>100</v>
      </c>
      <c r="X25" s="55">
        <f t="shared" si="2"/>
        <v>200</v>
      </c>
      <c r="Y25" s="61">
        <f t="shared" si="3"/>
        <v>20000</v>
      </c>
      <c r="Z25" s="61">
        <f t="shared" si="4"/>
        <v>20000</v>
      </c>
      <c r="AA25" s="61">
        <f t="shared" si="5"/>
        <v>2680000</v>
      </c>
      <c r="AB25" s="61">
        <f t="shared" si="6"/>
        <v>2087.3899836435858</v>
      </c>
      <c r="AC25" s="61">
        <f t="shared" si="7"/>
        <v>2087389983.6435857</v>
      </c>
      <c r="AD25" s="61">
        <f t="shared" si="8"/>
        <v>0</v>
      </c>
      <c r="AE25" s="61">
        <f t="shared" si="9"/>
        <v>0</v>
      </c>
    </row>
    <row r="26" spans="1:32" ht="15" thickBot="1" x14ac:dyDescent="0.35">
      <c r="A26" s="8" t="s">
        <v>24</v>
      </c>
      <c r="B26" s="1">
        <v>33</v>
      </c>
      <c r="C26" s="62">
        <v>44322</v>
      </c>
      <c r="D26" s="66">
        <v>0.49722222222222223</v>
      </c>
      <c r="E26" s="66">
        <v>0.51874999999999993</v>
      </c>
      <c r="F26" s="43" t="s">
        <v>47</v>
      </c>
      <c r="G26" s="2">
        <f t="shared" si="10"/>
        <v>2.1527777777777701E-2</v>
      </c>
      <c r="H26" s="5">
        <v>132</v>
      </c>
      <c r="I26" s="12">
        <v>0.52</v>
      </c>
      <c r="J26" s="3">
        <v>2473.9</v>
      </c>
      <c r="K26" s="4">
        <v>33</v>
      </c>
      <c r="L26" s="58">
        <v>1.3339261890000001E-2</v>
      </c>
      <c r="M26" s="58">
        <f t="shared" si="11"/>
        <v>13339.26189</v>
      </c>
      <c r="N26" s="5">
        <v>0</v>
      </c>
      <c r="O26" s="5">
        <v>0</v>
      </c>
      <c r="P26" s="6" t="s">
        <v>42</v>
      </c>
      <c r="Q26" s="58">
        <v>0</v>
      </c>
      <c r="R26" s="58">
        <v>0</v>
      </c>
      <c r="S26" s="58">
        <f t="shared" si="0"/>
        <v>0</v>
      </c>
      <c r="T26" s="58">
        <f t="shared" si="1"/>
        <v>0</v>
      </c>
      <c r="U26" s="36">
        <v>5</v>
      </c>
      <c r="V26" s="36">
        <v>1</v>
      </c>
      <c r="W26" s="10">
        <v>100</v>
      </c>
      <c r="X26" s="13">
        <f t="shared" si="2"/>
        <v>20</v>
      </c>
      <c r="Y26" s="60">
        <f t="shared" si="3"/>
        <v>2000</v>
      </c>
      <c r="Z26" s="60">
        <f t="shared" si="4"/>
        <v>2000</v>
      </c>
      <c r="AA26" s="60">
        <f t="shared" si="5"/>
        <v>66000</v>
      </c>
      <c r="AB26" s="60">
        <f t="shared" si="6"/>
        <v>26.678523788350375</v>
      </c>
      <c r="AC26" s="60">
        <f t="shared" si="7"/>
        <v>26678523.788350377</v>
      </c>
      <c r="AD26" s="60">
        <f t="shared" si="8"/>
        <v>0</v>
      </c>
      <c r="AE26" s="60">
        <f t="shared" si="9"/>
        <v>0</v>
      </c>
    </row>
    <row r="27" spans="1:32" ht="15" thickBot="1" x14ac:dyDescent="0.35">
      <c r="A27" s="8" t="s">
        <v>25</v>
      </c>
      <c r="B27" s="1">
        <v>34</v>
      </c>
      <c r="C27" s="62">
        <v>44322</v>
      </c>
      <c r="D27" s="66">
        <v>0.96458333333333324</v>
      </c>
      <c r="E27" s="66">
        <v>0.98541666666666661</v>
      </c>
      <c r="F27" s="43" t="s">
        <v>46</v>
      </c>
      <c r="G27" s="2">
        <f t="shared" si="10"/>
        <v>2.083333333333337E-2</v>
      </c>
      <c r="H27" s="5">
        <v>213</v>
      </c>
      <c r="I27" s="12">
        <v>0.24099999999999999</v>
      </c>
      <c r="J27" s="3">
        <v>2318</v>
      </c>
      <c r="K27" s="4">
        <v>31</v>
      </c>
      <c r="L27" s="58">
        <v>1.337359793E-2</v>
      </c>
      <c r="M27" s="58">
        <f t="shared" si="11"/>
        <v>13373.59793</v>
      </c>
      <c r="N27" s="5">
        <v>0</v>
      </c>
      <c r="O27" s="5">
        <v>3</v>
      </c>
      <c r="P27" s="6" t="s">
        <v>42</v>
      </c>
      <c r="Q27" s="58">
        <v>4.3140638479999998E-4</v>
      </c>
      <c r="R27" s="58">
        <v>431.40638480000001</v>
      </c>
      <c r="S27" s="58">
        <f t="shared" si="0"/>
        <v>1.2942191544434857E-3</v>
      </c>
      <c r="T27" s="58">
        <f t="shared" si="1"/>
        <v>1294.2191544434856</v>
      </c>
      <c r="U27" s="9">
        <v>5</v>
      </c>
      <c r="V27" s="9">
        <v>1</v>
      </c>
      <c r="W27" s="10">
        <v>100</v>
      </c>
      <c r="X27" s="13">
        <f t="shared" si="2"/>
        <v>20</v>
      </c>
      <c r="Y27" s="60">
        <f t="shared" si="3"/>
        <v>2000</v>
      </c>
      <c r="Z27" s="60">
        <f t="shared" si="4"/>
        <v>2000</v>
      </c>
      <c r="AA27" s="60">
        <f t="shared" si="5"/>
        <v>62000</v>
      </c>
      <c r="AB27" s="60">
        <f t="shared" si="6"/>
        <v>26.747195858498706</v>
      </c>
      <c r="AC27" s="60">
        <f t="shared" si="7"/>
        <v>26747195.858498707</v>
      </c>
      <c r="AD27" s="60">
        <f t="shared" si="8"/>
        <v>4.838709677419354E-5</v>
      </c>
      <c r="AE27" s="60">
        <f t="shared" si="9"/>
        <v>2.1013740731517048E-5</v>
      </c>
    </row>
    <row r="28" spans="1:32" ht="15" thickBot="1" x14ac:dyDescent="0.35">
      <c r="A28" s="8" t="s">
        <v>26</v>
      </c>
      <c r="B28" s="1">
        <v>35</v>
      </c>
      <c r="C28" s="62">
        <v>44323</v>
      </c>
      <c r="D28" s="66">
        <v>0.48472222222222222</v>
      </c>
      <c r="E28" s="66">
        <v>0.50486111111111109</v>
      </c>
      <c r="F28" s="43" t="s">
        <v>47</v>
      </c>
      <c r="G28" s="2">
        <f t="shared" si="10"/>
        <v>2.0138888888888873E-2</v>
      </c>
      <c r="H28" s="5">
        <v>188</v>
      </c>
      <c r="I28" s="12">
        <v>0.20300000000000001</v>
      </c>
      <c r="J28" s="3">
        <v>1541.8</v>
      </c>
      <c r="K28" s="4">
        <v>11</v>
      </c>
      <c r="L28" s="58">
        <v>7.1345180959999999E-3</v>
      </c>
      <c r="M28" s="58">
        <f t="shared" si="11"/>
        <v>7134.5180959999998</v>
      </c>
      <c r="N28" s="5">
        <v>0</v>
      </c>
      <c r="O28" s="5">
        <v>0</v>
      </c>
      <c r="P28" s="6" t="s">
        <v>42</v>
      </c>
      <c r="Q28" s="58">
        <v>0</v>
      </c>
      <c r="R28" s="58">
        <v>0</v>
      </c>
      <c r="S28" s="58">
        <f t="shared" si="0"/>
        <v>0</v>
      </c>
      <c r="T28" s="58">
        <f t="shared" si="1"/>
        <v>0</v>
      </c>
      <c r="U28" s="9">
        <v>20</v>
      </c>
      <c r="V28" s="9">
        <v>1</v>
      </c>
      <c r="W28" s="10">
        <v>100</v>
      </c>
      <c r="X28" s="13">
        <f t="shared" si="2"/>
        <v>5</v>
      </c>
      <c r="Y28" s="60">
        <f t="shared" si="3"/>
        <v>500</v>
      </c>
      <c r="Z28" s="60">
        <f t="shared" si="4"/>
        <v>500</v>
      </c>
      <c r="AA28" s="60">
        <f t="shared" si="5"/>
        <v>5500</v>
      </c>
      <c r="AB28" s="60">
        <f t="shared" si="6"/>
        <v>3.5672590478661306</v>
      </c>
      <c r="AC28" s="60">
        <f t="shared" si="7"/>
        <v>3567259.0478661307</v>
      </c>
      <c r="AD28" s="60">
        <f t="shared" si="8"/>
        <v>0</v>
      </c>
      <c r="AE28" s="60">
        <f t="shared" si="9"/>
        <v>0</v>
      </c>
      <c r="AF28" t="s">
        <v>121</v>
      </c>
    </row>
    <row r="29" spans="1:32" ht="15" thickBot="1" x14ac:dyDescent="0.35">
      <c r="A29" s="8" t="s">
        <v>27</v>
      </c>
      <c r="B29" s="1">
        <v>37</v>
      </c>
      <c r="C29" s="62">
        <v>44326</v>
      </c>
      <c r="D29" s="66">
        <v>0.68194444444444446</v>
      </c>
      <c r="E29" s="66">
        <v>0.70277777777777783</v>
      </c>
      <c r="F29" s="43" t="s">
        <v>47</v>
      </c>
      <c r="G29" s="2">
        <f t="shared" si="10"/>
        <v>2.083333333333337E-2</v>
      </c>
      <c r="H29" s="5">
        <v>42</v>
      </c>
      <c r="I29" s="12">
        <v>0.12</v>
      </c>
      <c r="J29" s="3">
        <v>1373.8</v>
      </c>
      <c r="K29" s="4">
        <v>44</v>
      </c>
      <c r="L29" s="58">
        <v>3.2027951669999999E-2</v>
      </c>
      <c r="M29" s="58">
        <f t="shared" si="11"/>
        <v>32027.951669999999</v>
      </c>
      <c r="N29" s="5">
        <v>0</v>
      </c>
      <c r="O29" s="5">
        <v>5</v>
      </c>
      <c r="P29" s="6" t="s">
        <v>42</v>
      </c>
      <c r="Q29" s="58">
        <v>3.6395399619999999E-3</v>
      </c>
      <c r="R29" s="58">
        <v>3639.5399619999998</v>
      </c>
      <c r="S29" s="58">
        <f t="shared" si="0"/>
        <v>3.6395399621487845E-3</v>
      </c>
      <c r="T29" s="58">
        <f t="shared" si="1"/>
        <v>3639.5399621487845</v>
      </c>
      <c r="U29" s="9">
        <v>1</v>
      </c>
      <c r="V29" s="9">
        <v>1</v>
      </c>
      <c r="W29" s="10">
        <v>100</v>
      </c>
      <c r="X29" s="13">
        <f t="shared" si="2"/>
        <v>100</v>
      </c>
      <c r="Y29" s="60">
        <f t="shared" si="3"/>
        <v>10000</v>
      </c>
      <c r="Z29" s="60">
        <f t="shared" si="4"/>
        <v>10000</v>
      </c>
      <c r="AA29" s="60">
        <f t="shared" si="5"/>
        <v>440000</v>
      </c>
      <c r="AB29" s="60">
        <f t="shared" si="6"/>
        <v>320.27951666909303</v>
      </c>
      <c r="AC29" s="60">
        <f t="shared" si="7"/>
        <v>320279516.66909301</v>
      </c>
      <c r="AD29" s="60">
        <f t="shared" si="8"/>
        <v>1.1363636363636365E-5</v>
      </c>
      <c r="AE29" s="60">
        <f t="shared" si="9"/>
        <v>4.9351365266018653E-6</v>
      </c>
    </row>
    <row r="30" spans="1:32" ht="15" thickBot="1" x14ac:dyDescent="0.35">
      <c r="A30" s="8" t="s">
        <v>28</v>
      </c>
      <c r="B30" s="1">
        <v>38</v>
      </c>
      <c r="C30" s="62">
        <v>44326</v>
      </c>
      <c r="D30" s="66">
        <v>0.9590277777777777</v>
      </c>
      <c r="E30" s="66">
        <v>0.98055555555555562</v>
      </c>
      <c r="F30" s="43" t="s">
        <v>46</v>
      </c>
      <c r="G30" s="2">
        <f t="shared" si="10"/>
        <v>2.1527777777777923E-2</v>
      </c>
      <c r="H30" s="5">
        <v>152</v>
      </c>
      <c r="I30" s="12">
        <v>0.23</v>
      </c>
      <c r="J30" s="3">
        <v>2624.5</v>
      </c>
      <c r="K30" s="4">
        <v>377</v>
      </c>
      <c r="L30" s="58">
        <v>0.14364640880000001</v>
      </c>
      <c r="M30" s="58">
        <f t="shared" si="11"/>
        <v>143646.4088</v>
      </c>
      <c r="N30" s="5">
        <v>0</v>
      </c>
      <c r="O30" s="5">
        <v>5</v>
      </c>
      <c r="P30" s="6" t="s">
        <v>42</v>
      </c>
      <c r="Q30" s="58">
        <v>1.9051247859999999E-3</v>
      </c>
      <c r="R30" s="58">
        <v>1905.1247860000001</v>
      </c>
      <c r="S30" s="58">
        <f t="shared" si="0"/>
        <v>1.9051247856734616E-3</v>
      </c>
      <c r="T30" s="58">
        <f t="shared" si="1"/>
        <v>1905.1247856734617</v>
      </c>
      <c r="U30" s="9">
        <v>5</v>
      </c>
      <c r="V30" s="9">
        <v>1</v>
      </c>
      <c r="W30" s="10">
        <v>100</v>
      </c>
      <c r="X30" s="13">
        <f t="shared" si="2"/>
        <v>20</v>
      </c>
      <c r="Y30" s="60">
        <f t="shared" si="3"/>
        <v>2000</v>
      </c>
      <c r="Z30" s="60">
        <f t="shared" si="4"/>
        <v>2000</v>
      </c>
      <c r="AA30" s="60">
        <f t="shared" si="5"/>
        <v>754000</v>
      </c>
      <c r="AB30" s="60">
        <f t="shared" si="6"/>
        <v>287.29281767955803</v>
      </c>
      <c r="AC30" s="60">
        <f t="shared" si="7"/>
        <v>287292817.67955804</v>
      </c>
      <c r="AD30" s="60">
        <f t="shared" si="8"/>
        <v>6.6312997347480102E-6</v>
      </c>
      <c r="AE30" s="60">
        <f t="shared" si="9"/>
        <v>2.8799273337895115E-6</v>
      </c>
    </row>
    <row r="31" spans="1:32" ht="15" thickBot="1" x14ac:dyDescent="0.35">
      <c r="A31" s="8" t="s">
        <v>29</v>
      </c>
      <c r="B31" s="1">
        <v>39</v>
      </c>
      <c r="C31" s="62">
        <v>44327</v>
      </c>
      <c r="D31" s="66">
        <v>0.51527777777777783</v>
      </c>
      <c r="E31" s="66">
        <v>0.53680555555555554</v>
      </c>
      <c r="F31" s="43" t="s">
        <v>47</v>
      </c>
      <c r="G31" s="2">
        <f t="shared" si="10"/>
        <v>2.1527777777777701E-2</v>
      </c>
      <c r="H31" s="5">
        <v>198</v>
      </c>
      <c r="I31" s="12">
        <v>0.15</v>
      </c>
      <c r="J31" s="3">
        <v>2076.4</v>
      </c>
      <c r="K31" s="4">
        <v>8.25</v>
      </c>
      <c r="L31" s="58">
        <v>3.9732228860000001E-3</v>
      </c>
      <c r="M31" s="58">
        <f t="shared" si="11"/>
        <v>3973.222886</v>
      </c>
      <c r="N31" s="5">
        <v>0</v>
      </c>
      <c r="O31" s="5">
        <v>158</v>
      </c>
      <c r="P31" s="6" t="s">
        <v>42</v>
      </c>
      <c r="Q31" s="58">
        <v>7.6093238300000005E-2</v>
      </c>
      <c r="R31" s="58">
        <v>76093.238299999997</v>
      </c>
      <c r="S31" s="58">
        <f t="shared" si="0"/>
        <v>7.6093238297052584E-2</v>
      </c>
      <c r="T31" s="58">
        <f t="shared" si="1"/>
        <v>76093.23829705258</v>
      </c>
      <c r="U31" s="9">
        <v>100</v>
      </c>
      <c r="V31" s="9">
        <v>0.25</v>
      </c>
      <c r="W31" s="10">
        <v>33</v>
      </c>
      <c r="X31" s="13">
        <f t="shared" si="2"/>
        <v>1</v>
      </c>
      <c r="Y31" s="60">
        <f t="shared" si="3"/>
        <v>33</v>
      </c>
      <c r="Z31" s="60">
        <f t="shared" si="4"/>
        <v>132</v>
      </c>
      <c r="AA31" s="60">
        <f t="shared" si="5"/>
        <v>1089</v>
      </c>
      <c r="AB31" s="60">
        <f t="shared" si="6"/>
        <v>0.52446542092082449</v>
      </c>
      <c r="AC31" s="60">
        <f t="shared" si="7"/>
        <v>524465.42092082452</v>
      </c>
      <c r="AD31" s="60">
        <f t="shared" si="8"/>
        <v>0.14508723599632689</v>
      </c>
      <c r="AE31" s="60">
        <f t="shared" si="9"/>
        <v>5.8838573722767649E-2</v>
      </c>
    </row>
    <row r="32" spans="1:32" ht="15" thickBot="1" x14ac:dyDescent="0.35">
      <c r="A32" s="8" t="s">
        <v>30</v>
      </c>
      <c r="B32" s="1">
        <v>40</v>
      </c>
      <c r="C32" s="62">
        <v>44328</v>
      </c>
      <c r="D32" s="66">
        <v>1.3888888888888888E-2</v>
      </c>
      <c r="E32" s="66">
        <v>3.4027777777777775E-2</v>
      </c>
      <c r="F32" s="43" t="s">
        <v>46</v>
      </c>
      <c r="G32" s="2">
        <f t="shared" si="10"/>
        <v>2.0138888888888887E-2</v>
      </c>
      <c r="H32" s="5">
        <v>108</v>
      </c>
      <c r="I32" s="12">
        <v>8.2000000000000003E-2</v>
      </c>
      <c r="J32" s="3">
        <v>911.07</v>
      </c>
      <c r="K32" s="4">
        <v>253</v>
      </c>
      <c r="L32" s="58">
        <v>0.27769545699999998</v>
      </c>
      <c r="M32" s="58">
        <f t="shared" si="11"/>
        <v>277695.45699999999</v>
      </c>
      <c r="N32" s="5">
        <v>0</v>
      </c>
      <c r="O32" s="5">
        <v>0</v>
      </c>
      <c r="P32" s="6" t="s">
        <v>42</v>
      </c>
      <c r="Q32" s="58">
        <v>0</v>
      </c>
      <c r="R32" s="58">
        <v>0</v>
      </c>
      <c r="S32" s="58">
        <f t="shared" si="0"/>
        <v>0</v>
      </c>
      <c r="T32" s="58">
        <f t="shared" si="1"/>
        <v>0</v>
      </c>
      <c r="U32" s="9">
        <v>50</v>
      </c>
      <c r="V32" s="9">
        <v>3</v>
      </c>
      <c r="W32" s="10">
        <v>100</v>
      </c>
      <c r="X32" s="13">
        <f t="shared" si="2"/>
        <v>2</v>
      </c>
      <c r="Y32" s="60">
        <f t="shared" si="3"/>
        <v>200</v>
      </c>
      <c r="Z32" s="60">
        <f t="shared" si="4"/>
        <v>66.666666666666671</v>
      </c>
      <c r="AA32" s="60">
        <f t="shared" si="5"/>
        <v>16866.666666666668</v>
      </c>
      <c r="AB32" s="60">
        <f t="shared" si="6"/>
        <v>18.513030466008832</v>
      </c>
      <c r="AC32" s="60">
        <f t="shared" si="7"/>
        <v>18513030.466008831</v>
      </c>
      <c r="AD32" s="60">
        <f t="shared" si="8"/>
        <v>0</v>
      </c>
      <c r="AE32" s="60">
        <f t="shared" si="9"/>
        <v>0</v>
      </c>
    </row>
    <row r="33" spans="1:32" ht="15" thickBot="1" x14ac:dyDescent="0.35">
      <c r="A33" s="8" t="s">
        <v>31</v>
      </c>
      <c r="B33" s="1">
        <v>41</v>
      </c>
      <c r="C33" s="62">
        <v>44328</v>
      </c>
      <c r="D33" s="66">
        <v>0.51597222222222217</v>
      </c>
      <c r="E33" s="66">
        <v>0.53749999999999998</v>
      </c>
      <c r="F33" s="43" t="s">
        <v>47</v>
      </c>
      <c r="G33" s="2">
        <f t="shared" si="10"/>
        <v>2.1527777777777812E-2</v>
      </c>
      <c r="H33" s="5">
        <v>354</v>
      </c>
      <c r="I33" s="12">
        <v>0.41699999999999998</v>
      </c>
      <c r="J33" s="3">
        <v>2138.77</v>
      </c>
      <c r="K33" s="4">
        <v>5</v>
      </c>
      <c r="L33" s="58">
        <v>2.3377922820000002E-3</v>
      </c>
      <c r="M33" s="58">
        <f t="shared" si="11"/>
        <v>2337.7922820000003</v>
      </c>
      <c r="N33" s="5">
        <v>0</v>
      </c>
      <c r="O33" s="5">
        <v>13</v>
      </c>
      <c r="P33" s="6" t="s">
        <v>42</v>
      </c>
      <c r="Q33" s="58">
        <v>6.0782599339999997E-3</v>
      </c>
      <c r="R33" s="58">
        <v>6078.2599339999997</v>
      </c>
      <c r="S33" s="58">
        <f t="shared" si="0"/>
        <v>6.0782599344483042E-3</v>
      </c>
      <c r="T33" s="58">
        <f t="shared" si="1"/>
        <v>6078.2599344483042</v>
      </c>
      <c r="U33" s="9">
        <v>75</v>
      </c>
      <c r="V33" s="9">
        <v>3</v>
      </c>
      <c r="W33" s="10">
        <v>90</v>
      </c>
      <c r="X33" s="13">
        <f t="shared" si="2"/>
        <v>1.3333333333333333</v>
      </c>
      <c r="Y33" s="60">
        <f t="shared" si="3"/>
        <v>120</v>
      </c>
      <c r="Z33" s="60">
        <f t="shared" si="4"/>
        <v>40</v>
      </c>
      <c r="AA33" s="60">
        <f t="shared" si="5"/>
        <v>200</v>
      </c>
      <c r="AB33" s="60">
        <f t="shared" si="6"/>
        <v>9.3511691299204683E-2</v>
      </c>
      <c r="AC33" s="60">
        <f t="shared" si="7"/>
        <v>93511.691299204685</v>
      </c>
      <c r="AD33" s="60">
        <f t="shared" si="8"/>
        <v>6.5000000000000002E-2</v>
      </c>
      <c r="AE33" s="60">
        <f t="shared" si="9"/>
        <v>2.7349607774756507E-2</v>
      </c>
    </row>
    <row r="34" spans="1:32" ht="15" thickBot="1" x14ac:dyDescent="0.35">
      <c r="A34" s="8" t="s">
        <v>32</v>
      </c>
      <c r="B34" s="1">
        <v>42</v>
      </c>
      <c r="C34" s="62">
        <v>44328</v>
      </c>
      <c r="D34" s="66">
        <v>0.98263888888888884</v>
      </c>
      <c r="E34" s="66">
        <v>0.99652777777777779</v>
      </c>
      <c r="F34" s="43" t="s">
        <v>46</v>
      </c>
      <c r="G34" s="2">
        <f t="shared" si="10"/>
        <v>1.3888888888888951E-2</v>
      </c>
      <c r="H34" s="5">
        <v>131</v>
      </c>
      <c r="I34" s="12">
        <v>0.311</v>
      </c>
      <c r="J34" s="3">
        <v>1172.7</v>
      </c>
      <c r="K34" s="4">
        <v>223</v>
      </c>
      <c r="L34" s="58">
        <v>0.19015946110000001</v>
      </c>
      <c r="M34" s="58">
        <f t="shared" si="11"/>
        <v>190159.46110000001</v>
      </c>
      <c r="N34" s="5">
        <v>0</v>
      </c>
      <c r="O34" s="5">
        <v>0</v>
      </c>
      <c r="P34" s="6" t="s">
        <v>42</v>
      </c>
      <c r="Q34" s="58">
        <v>0</v>
      </c>
      <c r="R34" s="58">
        <v>0</v>
      </c>
      <c r="S34" s="58">
        <f t="shared" si="0"/>
        <v>0</v>
      </c>
      <c r="T34" s="58">
        <f t="shared" si="1"/>
        <v>0</v>
      </c>
      <c r="U34" s="9">
        <v>100</v>
      </c>
      <c r="V34" s="9">
        <v>1</v>
      </c>
      <c r="W34" s="10">
        <v>16</v>
      </c>
      <c r="X34" s="13">
        <f t="shared" si="2"/>
        <v>1</v>
      </c>
      <c r="Y34" s="60">
        <f t="shared" si="3"/>
        <v>16</v>
      </c>
      <c r="Z34" s="60">
        <f t="shared" si="4"/>
        <v>16</v>
      </c>
      <c r="AA34" s="60">
        <f t="shared" si="5"/>
        <v>3568</v>
      </c>
      <c r="AB34" s="60">
        <f t="shared" si="6"/>
        <v>3.04255137716381</v>
      </c>
      <c r="AC34" s="60">
        <f t="shared" si="7"/>
        <v>3042551.3771638102</v>
      </c>
      <c r="AD34" s="60">
        <f t="shared" si="8"/>
        <v>0</v>
      </c>
      <c r="AE34" s="60">
        <f t="shared" si="9"/>
        <v>0</v>
      </c>
      <c r="AF34" t="s">
        <v>124</v>
      </c>
    </row>
    <row r="35" spans="1:32" s="38" customFormat="1" ht="15" thickBot="1" x14ac:dyDescent="0.35">
      <c r="A35" s="31" t="s">
        <v>33</v>
      </c>
      <c r="B35" s="31">
        <v>44</v>
      </c>
      <c r="C35" s="64">
        <v>44329</v>
      </c>
      <c r="D35" s="67">
        <v>0.9604166666666667</v>
      </c>
      <c r="E35" s="67">
        <v>0.97083333333333333</v>
      </c>
      <c r="F35" s="44" t="s">
        <v>46</v>
      </c>
      <c r="G35" s="32">
        <f t="shared" si="10"/>
        <v>1.041666666666663E-2</v>
      </c>
      <c r="H35" s="35">
        <v>265</v>
      </c>
      <c r="I35" s="15">
        <v>0.41099999999999998</v>
      </c>
      <c r="J35" s="33">
        <v>1519.85</v>
      </c>
      <c r="K35" s="33" t="s">
        <v>123</v>
      </c>
      <c r="L35" s="57" t="s">
        <v>123</v>
      </c>
      <c r="M35" s="34" t="s">
        <v>123</v>
      </c>
      <c r="N35" s="35">
        <v>0</v>
      </c>
      <c r="O35" s="35">
        <v>0</v>
      </c>
      <c r="P35" s="31" t="s">
        <v>42</v>
      </c>
      <c r="Q35" s="59">
        <v>0</v>
      </c>
      <c r="R35" s="59">
        <v>0</v>
      </c>
      <c r="S35" s="59">
        <f t="shared" si="0"/>
        <v>0</v>
      </c>
      <c r="T35" s="59">
        <f t="shared" si="1"/>
        <v>0</v>
      </c>
      <c r="U35" s="36" t="s">
        <v>123</v>
      </c>
      <c r="V35" s="36" t="s">
        <v>123</v>
      </c>
      <c r="W35" s="37" t="s">
        <v>123</v>
      </c>
      <c r="X35" s="55" t="s">
        <v>123</v>
      </c>
      <c r="Y35" s="61" t="s">
        <v>123</v>
      </c>
      <c r="Z35" s="61" t="s">
        <v>123</v>
      </c>
      <c r="AA35" s="61" t="s">
        <v>123</v>
      </c>
      <c r="AB35" s="61" t="s">
        <v>123</v>
      </c>
      <c r="AC35" s="61" t="s">
        <v>123</v>
      </c>
      <c r="AD35" s="61" t="s">
        <v>123</v>
      </c>
      <c r="AE35" s="61" t="s">
        <v>123</v>
      </c>
      <c r="AF35" s="38" t="s">
        <v>122</v>
      </c>
    </row>
    <row r="36" spans="1:32" ht="15" thickBot="1" x14ac:dyDescent="0.35">
      <c r="A36" s="8" t="s">
        <v>34</v>
      </c>
      <c r="B36" s="1">
        <v>45</v>
      </c>
      <c r="C36" s="62">
        <v>44330</v>
      </c>
      <c r="D36" s="66">
        <v>0.51041666666666663</v>
      </c>
      <c r="E36" s="66">
        <v>0.53055555555555556</v>
      </c>
      <c r="F36" s="43" t="s">
        <v>47</v>
      </c>
      <c r="G36" s="2">
        <f t="shared" si="10"/>
        <v>2.0138888888888928E-2</v>
      </c>
      <c r="H36" s="35">
        <v>333</v>
      </c>
      <c r="I36" s="15">
        <v>0.68500000000000005</v>
      </c>
      <c r="J36" s="3">
        <v>2169.0300000000002</v>
      </c>
      <c r="K36" s="4">
        <v>8</v>
      </c>
      <c r="L36" s="58">
        <v>3.6882846250000001E-3</v>
      </c>
      <c r="M36" s="58">
        <f>L36*1000000</f>
        <v>3688.2846250000002</v>
      </c>
      <c r="N36" s="5">
        <v>0</v>
      </c>
      <c r="O36" s="5">
        <v>0</v>
      </c>
      <c r="P36" s="6" t="s">
        <v>42</v>
      </c>
      <c r="Q36" s="58">
        <v>0</v>
      </c>
      <c r="R36" s="58">
        <v>0</v>
      </c>
      <c r="S36" s="58">
        <f t="shared" si="0"/>
        <v>0</v>
      </c>
      <c r="T36" s="58">
        <f t="shared" si="1"/>
        <v>0</v>
      </c>
      <c r="U36" s="9">
        <v>25</v>
      </c>
      <c r="V36" s="9">
        <v>1</v>
      </c>
      <c r="W36" s="10">
        <v>100</v>
      </c>
      <c r="X36" s="13">
        <f t="shared" si="2"/>
        <v>4</v>
      </c>
      <c r="Y36" s="60">
        <f t="shared" si="3"/>
        <v>400</v>
      </c>
      <c r="Z36" s="60">
        <f t="shared" si="4"/>
        <v>400</v>
      </c>
      <c r="AA36" s="60">
        <f t="shared" si="5"/>
        <v>3200</v>
      </c>
      <c r="AB36" s="60">
        <f>AA36/J36</f>
        <v>1.475313849969802</v>
      </c>
      <c r="AC36" s="60">
        <f>AB36*1000000</f>
        <v>1475313.849969802</v>
      </c>
      <c r="AD36" s="60">
        <f t="shared" si="8"/>
        <v>0</v>
      </c>
      <c r="AE36" s="60">
        <f t="shared" si="9"/>
        <v>0</v>
      </c>
    </row>
    <row r="37" spans="1:32" ht="15" thickBot="1" x14ac:dyDescent="0.35">
      <c r="A37" s="8" t="s">
        <v>35</v>
      </c>
      <c r="B37" s="1">
        <v>46</v>
      </c>
      <c r="C37" s="62">
        <v>44331</v>
      </c>
      <c r="D37" s="66">
        <v>0.50972222222222219</v>
      </c>
      <c r="E37" s="66">
        <v>0.53125</v>
      </c>
      <c r="F37" s="43" t="s">
        <v>47</v>
      </c>
      <c r="G37" s="2">
        <f t="shared" si="10"/>
        <v>2.1527777777777812E-2</v>
      </c>
      <c r="H37" s="5">
        <v>307</v>
      </c>
      <c r="I37" s="12">
        <v>0.35699999999999998</v>
      </c>
      <c r="J37" s="3">
        <v>3156.51</v>
      </c>
      <c r="K37" s="4">
        <v>63</v>
      </c>
      <c r="L37" s="58">
        <v>1.9958751909999999E-2</v>
      </c>
      <c r="M37" s="58">
        <f>L37*1000000</f>
        <v>19958.751909999999</v>
      </c>
      <c r="N37" s="5">
        <v>0</v>
      </c>
      <c r="O37" s="5">
        <v>0</v>
      </c>
      <c r="P37" s="6" t="s">
        <v>42</v>
      </c>
      <c r="Q37" s="58">
        <v>0</v>
      </c>
      <c r="R37" s="58">
        <v>0</v>
      </c>
      <c r="S37" s="58">
        <f t="shared" si="0"/>
        <v>0</v>
      </c>
      <c r="T37" s="58">
        <f t="shared" si="1"/>
        <v>0</v>
      </c>
      <c r="U37" s="9">
        <v>15</v>
      </c>
      <c r="V37" s="9">
        <v>1</v>
      </c>
      <c r="W37" s="10">
        <v>100</v>
      </c>
      <c r="X37" s="13">
        <f t="shared" si="2"/>
        <v>6.666666666666667</v>
      </c>
      <c r="Y37" s="60">
        <f t="shared" si="3"/>
        <v>666.66666666666674</v>
      </c>
      <c r="Z37" s="60">
        <f t="shared" si="4"/>
        <v>666.66666666666674</v>
      </c>
      <c r="AA37" s="60">
        <f t="shared" si="5"/>
        <v>42000.000000000007</v>
      </c>
      <c r="AB37" s="60">
        <f>AA37/J37</f>
        <v>13.305834608475818</v>
      </c>
      <c r="AC37" s="60">
        <f>AB37*1000000</f>
        <v>13305834.608475817</v>
      </c>
      <c r="AD37" s="60">
        <f t="shared" si="8"/>
        <v>0</v>
      </c>
      <c r="AE37" s="60">
        <f t="shared" si="9"/>
        <v>0</v>
      </c>
    </row>
    <row r="38" spans="1:32" ht="15" thickBot="1" x14ac:dyDescent="0.35">
      <c r="A38" s="8" t="s">
        <v>36</v>
      </c>
      <c r="B38" s="1">
        <v>47</v>
      </c>
      <c r="C38" s="62">
        <v>44332</v>
      </c>
      <c r="D38" s="66">
        <v>8.1944444444444445E-2</v>
      </c>
      <c r="E38" s="66">
        <v>9.7916666666666666E-2</v>
      </c>
      <c r="F38" s="43" t="s">
        <v>46</v>
      </c>
      <c r="G38" s="2">
        <f t="shared" si="10"/>
        <v>1.5972222222222221E-2</v>
      </c>
      <c r="H38" s="5">
        <v>270</v>
      </c>
      <c r="I38" s="12">
        <v>4.9000000000000002E-2</v>
      </c>
      <c r="J38" s="3">
        <v>887</v>
      </c>
      <c r="K38" s="4">
        <v>133.19999999999999</v>
      </c>
      <c r="L38" s="58">
        <v>0.1501691094</v>
      </c>
      <c r="M38" s="58">
        <f>L38*1000000</f>
        <v>150169.10939999999</v>
      </c>
      <c r="N38" s="5">
        <v>0</v>
      </c>
      <c r="O38" s="5">
        <v>3</v>
      </c>
      <c r="P38" s="6" t="s">
        <v>42</v>
      </c>
      <c r="Q38" s="58">
        <v>3.3821871479999999E-3</v>
      </c>
      <c r="R38" s="58">
        <v>3382.187148</v>
      </c>
      <c r="S38" s="58">
        <f t="shared" si="0"/>
        <v>3.3821871476888386E-3</v>
      </c>
      <c r="T38" s="58">
        <f t="shared" si="1"/>
        <v>3382.1871476888386</v>
      </c>
      <c r="U38" s="9">
        <v>5</v>
      </c>
      <c r="V38" s="9">
        <v>1</v>
      </c>
      <c r="W38" s="10">
        <v>100</v>
      </c>
      <c r="X38" s="13">
        <f t="shared" si="2"/>
        <v>20</v>
      </c>
      <c r="Y38" s="60">
        <f t="shared" si="3"/>
        <v>2000</v>
      </c>
      <c r="Z38" s="60">
        <f t="shared" si="4"/>
        <v>2000</v>
      </c>
      <c r="AA38" s="60">
        <f t="shared" si="5"/>
        <v>266400</v>
      </c>
      <c r="AB38" s="60">
        <f>AA38/J38</f>
        <v>300.33821871476886</v>
      </c>
      <c r="AC38" s="60">
        <f>AB38*1000000</f>
        <v>300338218.71476889</v>
      </c>
      <c r="AD38" s="60">
        <f t="shared" si="8"/>
        <v>1.1261261261261261E-5</v>
      </c>
      <c r="AE38" s="60">
        <f t="shared" si="9"/>
        <v>4.8906760875036981E-6</v>
      </c>
    </row>
    <row r="39" spans="1:32" ht="15" thickBot="1" x14ac:dyDescent="0.35">
      <c r="A39" s="8" t="s">
        <v>37</v>
      </c>
      <c r="B39" s="1">
        <v>48</v>
      </c>
      <c r="C39" s="62">
        <v>44332</v>
      </c>
      <c r="D39" s="66">
        <v>0.49791666666666662</v>
      </c>
      <c r="E39" s="66">
        <v>0.51874999999999993</v>
      </c>
      <c r="F39" s="43" t="s">
        <v>47</v>
      </c>
      <c r="G39" s="2">
        <f t="shared" si="10"/>
        <v>2.0833333333333315E-2</v>
      </c>
      <c r="H39" s="5">
        <v>301</v>
      </c>
      <c r="I39" s="12">
        <v>0.186</v>
      </c>
      <c r="J39" s="3">
        <v>1649</v>
      </c>
      <c r="K39" s="4">
        <v>71</v>
      </c>
      <c r="L39" s="58">
        <v>4.3056397820000002E-2</v>
      </c>
      <c r="M39" s="58">
        <f>L39*1000000</f>
        <v>43056.397819999998</v>
      </c>
      <c r="N39" s="5">
        <v>0</v>
      </c>
      <c r="O39" s="5">
        <v>81</v>
      </c>
      <c r="P39" s="6" t="s">
        <v>42</v>
      </c>
      <c r="Q39" s="58">
        <v>4.9120679200000003E-2</v>
      </c>
      <c r="R39" s="58">
        <v>49120.679199999999</v>
      </c>
      <c r="S39" s="58">
        <f t="shared" si="0"/>
        <v>4.9120679199514856E-2</v>
      </c>
      <c r="T39" s="58">
        <f t="shared" si="1"/>
        <v>49120.67919951486</v>
      </c>
      <c r="U39" s="9">
        <v>40</v>
      </c>
      <c r="V39" s="9">
        <v>1</v>
      </c>
      <c r="W39" s="10">
        <v>100</v>
      </c>
      <c r="X39" s="13">
        <f t="shared" si="2"/>
        <v>2.5</v>
      </c>
      <c r="Y39" s="60">
        <f t="shared" si="3"/>
        <v>250</v>
      </c>
      <c r="Z39" s="60">
        <f t="shared" si="4"/>
        <v>250</v>
      </c>
      <c r="AA39" s="60">
        <f t="shared" si="5"/>
        <v>17750</v>
      </c>
      <c r="AB39" s="60">
        <f>AA39/J39</f>
        <v>10.764099454214676</v>
      </c>
      <c r="AC39" s="60">
        <f>AB39*1000000</f>
        <v>10764099.454214677</v>
      </c>
      <c r="AD39" s="60">
        <f t="shared" si="8"/>
        <v>4.5633802816901405E-3</v>
      </c>
      <c r="AE39" s="60">
        <f t="shared" si="9"/>
        <v>1.9773426156271296E-3</v>
      </c>
    </row>
    <row r="40" spans="1:32" ht="15" thickBot="1" x14ac:dyDescent="0.35">
      <c r="A40" s="8" t="s">
        <v>38</v>
      </c>
      <c r="B40" s="1">
        <v>49</v>
      </c>
      <c r="C40" s="62">
        <v>44332</v>
      </c>
      <c r="D40" s="66">
        <v>0.9604166666666667</v>
      </c>
      <c r="E40" s="66">
        <v>0.98125000000000007</v>
      </c>
      <c r="F40" s="43" t="s">
        <v>46</v>
      </c>
      <c r="G40" s="2">
        <f t="shared" si="10"/>
        <v>2.083333333333337E-2</v>
      </c>
      <c r="H40" s="5">
        <v>234</v>
      </c>
      <c r="I40" s="12">
        <v>0.13500000000000001</v>
      </c>
      <c r="J40" s="3">
        <v>1347.95</v>
      </c>
      <c r="K40" s="4">
        <v>201.5</v>
      </c>
      <c r="L40" s="58">
        <v>0.1494862569</v>
      </c>
      <c r="M40" s="58">
        <f>L40*1000000</f>
        <v>149486.25690000001</v>
      </c>
      <c r="N40" s="5">
        <v>0</v>
      </c>
      <c r="O40" s="5">
        <v>0</v>
      </c>
      <c r="P40" s="6" t="s">
        <v>42</v>
      </c>
      <c r="Q40" s="58">
        <v>0</v>
      </c>
      <c r="R40" s="58">
        <v>0</v>
      </c>
      <c r="S40" s="58">
        <f t="shared" si="0"/>
        <v>0</v>
      </c>
      <c r="T40" s="58">
        <f t="shared" si="1"/>
        <v>0</v>
      </c>
      <c r="U40" s="9">
        <v>6.5</v>
      </c>
      <c r="V40" s="9">
        <v>1</v>
      </c>
      <c r="W40" s="10">
        <v>100</v>
      </c>
      <c r="X40" s="13">
        <f t="shared" si="2"/>
        <v>15.384615384615385</v>
      </c>
      <c r="Y40" s="60">
        <f t="shared" si="3"/>
        <v>1538.4615384615386</v>
      </c>
      <c r="Z40" s="60">
        <f t="shared" si="4"/>
        <v>1538.4615384615386</v>
      </c>
      <c r="AA40" s="60">
        <f t="shared" si="5"/>
        <v>310000</v>
      </c>
      <c r="AB40" s="60">
        <f>AA40/J40</f>
        <v>229.9788567825216</v>
      </c>
      <c r="AC40" s="60">
        <f>AB40*1000000</f>
        <v>229978856.78252161</v>
      </c>
      <c r="AD40" s="60">
        <f t="shared" si="8"/>
        <v>0</v>
      </c>
      <c r="AE40" s="60">
        <f t="shared" si="9"/>
        <v>0</v>
      </c>
    </row>
    <row r="41" spans="1:32" x14ac:dyDescent="0.3">
      <c r="U41" s="7"/>
      <c r="V41" s="9"/>
      <c r="X41" s="13"/>
    </row>
  </sheetData>
  <sortState xmlns:xlrd2="http://schemas.microsoft.com/office/spreadsheetml/2017/richdata2" ref="B2:AE40">
    <sortCondition ref="B1:B40"/>
  </sortState>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D7EA7-458D-4F5B-AC5E-E31C765D248D}">
  <dimension ref="A2:U38"/>
  <sheetViews>
    <sheetView topLeftCell="A19" zoomScaleNormal="100" workbookViewId="0">
      <selection activeCell="X8" sqref="X8"/>
    </sheetView>
  </sheetViews>
  <sheetFormatPr defaultColWidth="8.77734375" defaultRowHeight="14.4" x14ac:dyDescent="0.3"/>
  <cols>
    <col min="4" max="4" width="15.44140625" customWidth="1"/>
    <col min="5" max="5" width="12.77734375" customWidth="1"/>
    <col min="6" max="6" width="16.77734375" customWidth="1"/>
    <col min="7" max="7" width="17.77734375" customWidth="1"/>
    <col min="8" max="8" width="15" customWidth="1"/>
    <col min="9" max="10" width="19.109375" customWidth="1"/>
    <col min="11" max="11" width="19.109375" hidden="1" customWidth="1"/>
    <col min="12" max="12" width="29" customWidth="1"/>
    <col min="13" max="13" width="19.109375" customWidth="1"/>
    <col min="14" max="14" width="16" customWidth="1"/>
    <col min="15" max="15" width="16" hidden="1" customWidth="1"/>
    <col min="16" max="16" width="24.88671875" customWidth="1"/>
    <col min="17" max="17" width="9.5546875" bestFit="1" customWidth="1"/>
    <col min="18" max="18" width="8.77734375" style="53"/>
    <col min="19" max="19" width="14.109375" bestFit="1" customWidth="1"/>
    <col min="20" max="20" width="11.21875" bestFit="1" customWidth="1"/>
    <col min="21" max="21" width="22.33203125" style="53" customWidth="1"/>
  </cols>
  <sheetData>
    <row r="2" spans="1:21" s="18" customFormat="1" ht="169.8" x14ac:dyDescent="0.3">
      <c r="A2" s="45" t="s">
        <v>126</v>
      </c>
      <c r="B2" s="45" t="s">
        <v>127</v>
      </c>
      <c r="C2" s="45" t="s">
        <v>39</v>
      </c>
      <c r="D2" s="45" t="s">
        <v>50</v>
      </c>
      <c r="E2" s="45" t="s">
        <v>54</v>
      </c>
      <c r="F2" s="45" t="s">
        <v>53</v>
      </c>
      <c r="G2" s="45" t="s">
        <v>52</v>
      </c>
      <c r="H2" s="45" t="s">
        <v>51</v>
      </c>
      <c r="I2" s="45" t="s">
        <v>128</v>
      </c>
      <c r="J2" s="46" t="s">
        <v>129</v>
      </c>
      <c r="K2" s="19" t="s">
        <v>142</v>
      </c>
      <c r="L2" s="47" t="s">
        <v>130</v>
      </c>
      <c r="M2" s="47" t="s">
        <v>143</v>
      </c>
      <c r="N2" s="45" t="s">
        <v>92</v>
      </c>
      <c r="O2" s="47" t="s">
        <v>131</v>
      </c>
      <c r="P2" s="47" t="s">
        <v>93</v>
      </c>
      <c r="Q2" s="47" t="s">
        <v>132</v>
      </c>
      <c r="R2" s="50" t="s">
        <v>133</v>
      </c>
      <c r="S2" s="48" t="s">
        <v>134</v>
      </c>
      <c r="T2" s="48" t="s">
        <v>135</v>
      </c>
      <c r="U2" s="54" t="s">
        <v>136</v>
      </c>
    </row>
    <row r="3" spans="1:21" x14ac:dyDescent="0.3">
      <c r="A3" s="38" t="s">
        <v>49</v>
      </c>
      <c r="B3" s="38">
        <v>2</v>
      </c>
      <c r="C3" s="38" t="s">
        <v>40</v>
      </c>
      <c r="D3" s="11">
        <v>20</v>
      </c>
      <c r="E3">
        <v>28.7</v>
      </c>
      <c r="F3" s="11">
        <f t="shared" ref="F3:F38" si="0">E3-D3</f>
        <v>8.6999999999999993</v>
      </c>
      <c r="G3">
        <v>2.415</v>
      </c>
      <c r="H3" s="13">
        <v>3.0579999999999998</v>
      </c>
      <c r="I3">
        <f t="shared" ref="I3:I38" si="1">H3-G3</f>
        <v>0.64299999999999979</v>
      </c>
      <c r="J3" s="4">
        <v>235</v>
      </c>
      <c r="K3" s="12">
        <f>J3/F3</f>
        <v>27.011494252873565</v>
      </c>
      <c r="L3" s="49">
        <f t="shared" ref="L3:L38" si="2">I3*K3</f>
        <v>17.368390804597695</v>
      </c>
      <c r="M3" s="49">
        <f t="shared" ref="M3:M38" si="3">L3/J3</f>
        <v>7.3908045977011463E-2</v>
      </c>
      <c r="N3" s="49">
        <v>0</v>
      </c>
      <c r="O3" s="49">
        <f>N3/sea!J2</f>
        <v>0</v>
      </c>
      <c r="P3" s="49">
        <f>O3*1000000</f>
        <v>0</v>
      </c>
      <c r="Q3" s="49">
        <f>N3/L3</f>
        <v>0</v>
      </c>
      <c r="R3" s="14" t="s">
        <v>44</v>
      </c>
      <c r="S3" s="68">
        <f>L3/sea!J2</f>
        <v>9.3680640801497815E-3</v>
      </c>
      <c r="T3" s="68">
        <f>S3*1000000</f>
        <v>9368.0640801497811</v>
      </c>
      <c r="U3" s="69" t="s">
        <v>123</v>
      </c>
    </row>
    <row r="4" spans="1:21" x14ac:dyDescent="0.3">
      <c r="A4" s="38" t="s">
        <v>55</v>
      </c>
      <c r="B4" s="38">
        <v>3</v>
      </c>
      <c r="C4" s="38" t="s">
        <v>40</v>
      </c>
      <c r="D4" s="11">
        <v>25</v>
      </c>
      <c r="E4">
        <v>31</v>
      </c>
      <c r="F4" s="11">
        <f t="shared" si="0"/>
        <v>6</v>
      </c>
      <c r="G4">
        <v>2.7010000000000001</v>
      </c>
      <c r="H4" s="13">
        <v>2.9430000000000001</v>
      </c>
      <c r="I4">
        <f t="shared" si="1"/>
        <v>0.24199999999999999</v>
      </c>
      <c r="J4" s="4">
        <v>6.5</v>
      </c>
      <c r="K4" s="12">
        <f t="shared" ref="K4:K38" si="4">J4/F4</f>
        <v>1.0833333333333333</v>
      </c>
      <c r="L4" s="49">
        <f t="shared" si="2"/>
        <v>0.26216666666666666</v>
      </c>
      <c r="M4" s="49">
        <f t="shared" si="3"/>
        <v>4.0333333333333332E-2</v>
      </c>
      <c r="N4" s="49">
        <v>5.0000000000000001E-3</v>
      </c>
      <c r="O4" s="49">
        <f>N4/sea!J3</f>
        <v>2.875943309405485E-6</v>
      </c>
      <c r="P4" s="49">
        <f t="shared" ref="P4:P38" si="5">O4*1000000</f>
        <v>2.8759433094054851</v>
      </c>
      <c r="Q4" s="49">
        <f>N4/L4</f>
        <v>1.9071837253655438E-2</v>
      </c>
      <c r="R4" s="14" t="s">
        <v>45</v>
      </c>
      <c r="S4" s="68">
        <f>L4/sea!J3</f>
        <v>1.5079529418982759E-4</v>
      </c>
      <c r="T4" s="68">
        <f t="shared" ref="T4:T38" si="6">S4*1000000</f>
        <v>150.79529418982759</v>
      </c>
      <c r="U4" s="69">
        <f t="shared" ref="U4:U37" si="7">T4/P4</f>
        <v>52.43333333333333</v>
      </c>
    </row>
    <row r="5" spans="1:21" x14ac:dyDescent="0.3">
      <c r="A5" s="38" t="s">
        <v>56</v>
      </c>
      <c r="B5" s="38">
        <v>4</v>
      </c>
      <c r="C5" s="38" t="s">
        <v>40</v>
      </c>
      <c r="D5" s="11">
        <v>15</v>
      </c>
      <c r="E5">
        <v>23.1</v>
      </c>
      <c r="F5" s="11">
        <f t="shared" si="0"/>
        <v>8.1000000000000014</v>
      </c>
      <c r="G5">
        <v>1.714</v>
      </c>
      <c r="H5" s="13">
        <v>3.3809999999999998</v>
      </c>
      <c r="I5">
        <f t="shared" si="1"/>
        <v>1.6669999999999998</v>
      </c>
      <c r="J5" s="4">
        <v>91</v>
      </c>
      <c r="K5" s="12">
        <f t="shared" si="4"/>
        <v>11.234567901234566</v>
      </c>
      <c r="L5" s="49">
        <f t="shared" si="2"/>
        <v>18.728024691358019</v>
      </c>
      <c r="M5" s="49">
        <f t="shared" si="3"/>
        <v>0.20580246913580241</v>
      </c>
      <c r="N5" s="49">
        <v>0</v>
      </c>
      <c r="O5" s="49">
        <f>N5/sea!J4</f>
        <v>0</v>
      </c>
      <c r="P5" s="49">
        <f t="shared" si="5"/>
        <v>0</v>
      </c>
      <c r="Q5" s="49">
        <f t="shared" ref="Q5:Q38" si="8">N5/L5</f>
        <v>0</v>
      </c>
      <c r="R5" s="14" t="s">
        <v>44</v>
      </c>
      <c r="S5" s="68">
        <f>L5/sea!J4</f>
        <v>1.079114070374994E-2</v>
      </c>
      <c r="T5" s="68">
        <f t="shared" si="6"/>
        <v>10791.140703749939</v>
      </c>
      <c r="U5" s="69" t="s">
        <v>123</v>
      </c>
    </row>
    <row r="6" spans="1:21" x14ac:dyDescent="0.3">
      <c r="A6" s="38" t="s">
        <v>57</v>
      </c>
      <c r="B6" s="38">
        <v>5</v>
      </c>
      <c r="C6" s="38" t="s">
        <v>40</v>
      </c>
      <c r="D6" s="11">
        <v>20</v>
      </c>
      <c r="E6">
        <v>29</v>
      </c>
      <c r="F6" s="11">
        <f t="shared" si="0"/>
        <v>9</v>
      </c>
      <c r="G6">
        <v>3.0409999999999999</v>
      </c>
      <c r="H6" s="13">
        <v>3.4009999999999998</v>
      </c>
      <c r="I6">
        <f t="shared" si="1"/>
        <v>0.35999999999999988</v>
      </c>
      <c r="J6" s="4">
        <v>16</v>
      </c>
      <c r="K6" s="12">
        <f t="shared" si="4"/>
        <v>1.7777777777777777</v>
      </c>
      <c r="L6" s="49">
        <f t="shared" si="2"/>
        <v>0.63999999999999979</v>
      </c>
      <c r="M6" s="49">
        <f t="shared" si="3"/>
        <v>3.9999999999999987E-2</v>
      </c>
      <c r="N6" s="49">
        <v>2E-3</v>
      </c>
      <c r="O6" s="49">
        <f>N6/sea!J5</f>
        <v>1.0081559818935186E-6</v>
      </c>
      <c r="P6" s="49">
        <f t="shared" si="5"/>
        <v>1.0081559818935186</v>
      </c>
      <c r="Q6" s="49">
        <f t="shared" si="8"/>
        <v>3.125000000000001E-3</v>
      </c>
      <c r="R6" s="14" t="s">
        <v>45</v>
      </c>
      <c r="S6" s="68">
        <f>L6/sea!J5</f>
        <v>3.2260991420592582E-4</v>
      </c>
      <c r="T6" s="68">
        <f t="shared" si="6"/>
        <v>322.6099142059258</v>
      </c>
      <c r="U6" s="69">
        <f t="shared" si="7"/>
        <v>319.99999999999983</v>
      </c>
    </row>
    <row r="7" spans="1:21" x14ac:dyDescent="0.3">
      <c r="A7" s="38" t="s">
        <v>58</v>
      </c>
      <c r="B7" s="38">
        <v>6</v>
      </c>
      <c r="C7" s="38" t="s">
        <v>40</v>
      </c>
      <c r="D7" s="11">
        <v>25</v>
      </c>
      <c r="E7">
        <v>33</v>
      </c>
      <c r="F7" s="11">
        <f t="shared" si="0"/>
        <v>8</v>
      </c>
      <c r="G7">
        <v>2.6909999999999998</v>
      </c>
      <c r="H7" s="13">
        <v>3.2730000000000001</v>
      </c>
      <c r="I7">
        <f t="shared" si="1"/>
        <v>0.58200000000000029</v>
      </c>
      <c r="J7" s="4">
        <v>45</v>
      </c>
      <c r="K7" s="12">
        <f t="shared" si="4"/>
        <v>5.625</v>
      </c>
      <c r="L7" s="49">
        <f t="shared" si="2"/>
        <v>3.2737500000000015</v>
      </c>
      <c r="M7" s="49">
        <f t="shared" si="3"/>
        <v>7.2750000000000037E-2</v>
      </c>
      <c r="N7" s="49">
        <v>3.0000000000000001E-3</v>
      </c>
      <c r="O7" s="49">
        <f>N7/sea!J6</f>
        <v>1.4883093302111911E-6</v>
      </c>
      <c r="P7" s="49">
        <f t="shared" si="5"/>
        <v>1.4883093302111912</v>
      </c>
      <c r="Q7" s="49">
        <f t="shared" si="8"/>
        <v>9.1638029782359636E-4</v>
      </c>
      <c r="R7" s="14" t="s">
        <v>44</v>
      </c>
      <c r="S7" s="68">
        <f>L7/sea!J6</f>
        <v>1.6241175565929629E-3</v>
      </c>
      <c r="T7" s="68">
        <f t="shared" si="6"/>
        <v>1624.117556592963</v>
      </c>
      <c r="U7" s="69">
        <f t="shared" si="7"/>
        <v>1091.2500000000005</v>
      </c>
    </row>
    <row r="8" spans="1:21" x14ac:dyDescent="0.3">
      <c r="A8" s="38" t="s">
        <v>59</v>
      </c>
      <c r="B8" s="38">
        <v>9</v>
      </c>
      <c r="C8" s="38" t="s">
        <v>41</v>
      </c>
      <c r="D8" s="11">
        <v>15</v>
      </c>
      <c r="E8">
        <v>16.899999999999999</v>
      </c>
      <c r="F8" s="11">
        <f t="shared" si="0"/>
        <v>1.8999999999999986</v>
      </c>
      <c r="G8">
        <v>2.4670000000000001</v>
      </c>
      <c r="H8" s="13">
        <v>2.5270000000000001</v>
      </c>
      <c r="I8">
        <f t="shared" si="1"/>
        <v>6.0000000000000053E-2</v>
      </c>
      <c r="J8" s="4">
        <v>19</v>
      </c>
      <c r="K8" s="12">
        <f t="shared" si="4"/>
        <v>10.000000000000007</v>
      </c>
      <c r="L8" s="49">
        <f t="shared" si="2"/>
        <v>0.60000000000000098</v>
      </c>
      <c r="M8" s="49">
        <f t="shared" si="3"/>
        <v>3.1578947368421102E-2</v>
      </c>
      <c r="N8" s="49">
        <v>0</v>
      </c>
      <c r="O8" s="49">
        <f>N8/sea!J7</f>
        <v>0</v>
      </c>
      <c r="P8" s="49">
        <f t="shared" si="5"/>
        <v>0</v>
      </c>
      <c r="Q8" s="49">
        <f t="shared" si="8"/>
        <v>0</v>
      </c>
      <c r="R8" s="14" t="s">
        <v>44</v>
      </c>
      <c r="S8" s="68">
        <f>L8/sea!J7</f>
        <v>3.1275900354981519E-4</v>
      </c>
      <c r="T8" s="68">
        <f t="shared" si="6"/>
        <v>312.75900354981519</v>
      </c>
      <c r="U8" s="69" t="s">
        <v>123</v>
      </c>
    </row>
    <row r="9" spans="1:21" x14ac:dyDescent="0.3">
      <c r="A9" s="38" t="s">
        <v>60</v>
      </c>
      <c r="B9" s="38">
        <v>10</v>
      </c>
      <c r="C9" s="38" t="s">
        <v>41</v>
      </c>
      <c r="D9" s="11">
        <v>20</v>
      </c>
      <c r="E9">
        <v>25</v>
      </c>
      <c r="F9" s="11">
        <f t="shared" si="0"/>
        <v>5</v>
      </c>
      <c r="G9">
        <v>2.6589999999999998</v>
      </c>
      <c r="H9" s="13">
        <v>3.0510000000000002</v>
      </c>
      <c r="I9">
        <f t="shared" si="1"/>
        <v>0.39200000000000035</v>
      </c>
      <c r="J9" s="4">
        <v>11</v>
      </c>
      <c r="K9" s="12">
        <f t="shared" si="4"/>
        <v>2.2000000000000002</v>
      </c>
      <c r="L9" s="49">
        <f t="shared" si="2"/>
        <v>0.86240000000000083</v>
      </c>
      <c r="M9" s="49">
        <f t="shared" si="3"/>
        <v>7.8400000000000081E-2</v>
      </c>
      <c r="N9" s="49">
        <v>3.5000000000000003E-2</v>
      </c>
      <c r="O9" s="49">
        <f>N9/sea!J8</f>
        <v>2.0822921872397136E-5</v>
      </c>
      <c r="P9" s="49">
        <f t="shared" si="5"/>
        <v>20.822921872397135</v>
      </c>
      <c r="Q9" s="49">
        <f t="shared" si="8"/>
        <v>4.0584415584415549E-2</v>
      </c>
      <c r="R9" s="14" t="s">
        <v>45</v>
      </c>
      <c r="S9" s="68">
        <f>L9/sea!J8</f>
        <v>5.1307679493586594E-4</v>
      </c>
      <c r="T9" s="68">
        <f t="shared" si="6"/>
        <v>513.07679493586591</v>
      </c>
      <c r="U9" s="69">
        <f t="shared" si="7"/>
        <v>24.640000000000025</v>
      </c>
    </row>
    <row r="10" spans="1:21" x14ac:dyDescent="0.3">
      <c r="A10" s="38" t="s">
        <v>61</v>
      </c>
      <c r="B10" s="38">
        <v>11</v>
      </c>
      <c r="C10" s="38" t="s">
        <v>41</v>
      </c>
      <c r="D10" s="11">
        <v>20</v>
      </c>
      <c r="E10">
        <v>29.15</v>
      </c>
      <c r="F10" s="11">
        <f t="shared" si="0"/>
        <v>9.1499999999999986</v>
      </c>
      <c r="G10">
        <v>2.4729999999999999</v>
      </c>
      <c r="H10" s="13">
        <v>3.1349999999999998</v>
      </c>
      <c r="I10">
        <f t="shared" si="1"/>
        <v>0.66199999999999992</v>
      </c>
      <c r="J10" s="4">
        <v>11</v>
      </c>
      <c r="K10" s="12">
        <f t="shared" si="4"/>
        <v>1.202185792349727</v>
      </c>
      <c r="L10" s="49">
        <f t="shared" si="2"/>
        <v>0.79584699453551921</v>
      </c>
      <c r="M10" s="49">
        <f t="shared" si="3"/>
        <v>7.2349726775956288E-2</v>
      </c>
      <c r="N10" s="49">
        <v>0</v>
      </c>
      <c r="O10" s="49">
        <f>N10/sea!J9</f>
        <v>0</v>
      </c>
      <c r="P10" s="49">
        <f t="shared" si="5"/>
        <v>0</v>
      </c>
      <c r="Q10" s="49">
        <f t="shared" si="8"/>
        <v>0</v>
      </c>
      <c r="R10" s="14" t="s">
        <v>44</v>
      </c>
      <c r="S10" s="68">
        <f>L10/sea!J9</f>
        <v>6.2057733719229837E-4</v>
      </c>
      <c r="T10" s="68">
        <f t="shared" si="6"/>
        <v>620.57733719229839</v>
      </c>
      <c r="U10" s="69" t="s">
        <v>123</v>
      </c>
    </row>
    <row r="11" spans="1:21" x14ac:dyDescent="0.3">
      <c r="A11" s="38" t="s">
        <v>62</v>
      </c>
      <c r="B11" s="38">
        <v>12</v>
      </c>
      <c r="C11" s="38" t="s">
        <v>41</v>
      </c>
      <c r="D11" s="11">
        <v>25</v>
      </c>
      <c r="E11">
        <v>31.9</v>
      </c>
      <c r="F11" s="11">
        <f t="shared" si="0"/>
        <v>6.8999999999999986</v>
      </c>
      <c r="G11">
        <v>3.0259999999999998</v>
      </c>
      <c r="H11" s="13">
        <v>3.58</v>
      </c>
      <c r="I11">
        <f t="shared" si="1"/>
        <v>0.55400000000000027</v>
      </c>
      <c r="J11" s="4">
        <v>34</v>
      </c>
      <c r="K11" s="12">
        <f t="shared" si="4"/>
        <v>4.9275362318840594</v>
      </c>
      <c r="L11" s="49">
        <f t="shared" si="2"/>
        <v>2.7298550724637702</v>
      </c>
      <c r="M11" s="49">
        <f t="shared" si="3"/>
        <v>8.0289855072463834E-2</v>
      </c>
      <c r="N11" s="49">
        <v>0.06</v>
      </c>
      <c r="O11" s="49">
        <f>N11/sea!J10</f>
        <v>7.1379285731280781E-5</v>
      </c>
      <c r="P11" s="49">
        <f t="shared" si="5"/>
        <v>71.379285731280774</v>
      </c>
      <c r="Q11" s="49">
        <f t="shared" si="8"/>
        <v>2.197918878742831E-2</v>
      </c>
      <c r="R11" s="14" t="s">
        <v>44</v>
      </c>
      <c r="S11" s="68">
        <f>L11/sea!J10</f>
        <v>3.2475850870396276E-3</v>
      </c>
      <c r="T11" s="68">
        <f t="shared" si="6"/>
        <v>3247.5850870396275</v>
      </c>
      <c r="U11" s="69">
        <f t="shared" si="7"/>
        <v>45.497584541062842</v>
      </c>
    </row>
    <row r="12" spans="1:21" x14ac:dyDescent="0.3">
      <c r="A12" s="38" t="s">
        <v>63</v>
      </c>
      <c r="B12" s="38">
        <v>13</v>
      </c>
      <c r="C12" s="38" t="s">
        <v>41</v>
      </c>
      <c r="D12" s="11">
        <v>25</v>
      </c>
      <c r="E12">
        <v>34.9</v>
      </c>
      <c r="F12" s="11">
        <f t="shared" si="0"/>
        <v>9.8999999999999986</v>
      </c>
      <c r="G12">
        <v>2.7109999999999999</v>
      </c>
      <c r="H12" s="13">
        <v>3.5569999999999999</v>
      </c>
      <c r="I12">
        <f t="shared" si="1"/>
        <v>0.84600000000000009</v>
      </c>
      <c r="J12" s="4">
        <v>22.5</v>
      </c>
      <c r="K12" s="12">
        <f t="shared" si="4"/>
        <v>2.2727272727272729</v>
      </c>
      <c r="L12" s="49">
        <f t="shared" si="2"/>
        <v>1.9227272727272731</v>
      </c>
      <c r="M12" s="49">
        <f t="shared" si="3"/>
        <v>8.5454545454545464E-2</v>
      </c>
      <c r="N12" s="49">
        <v>0.13700000000000001</v>
      </c>
      <c r="O12" s="49">
        <f>N12/sea!J11</f>
        <v>4.8862258363649337E-5</v>
      </c>
      <c r="P12" s="49">
        <f t="shared" si="5"/>
        <v>48.862258363649339</v>
      </c>
      <c r="Q12" s="49">
        <f t="shared" si="8"/>
        <v>7.1252955082742306E-2</v>
      </c>
      <c r="R12" s="14" t="s">
        <v>45</v>
      </c>
      <c r="S12" s="68">
        <f>L12/sea!J11</f>
        <v>6.8575764060463406E-4</v>
      </c>
      <c r="T12" s="68">
        <f t="shared" si="6"/>
        <v>685.75764060463405</v>
      </c>
      <c r="U12" s="69">
        <f t="shared" si="7"/>
        <v>14.034505640345056</v>
      </c>
    </row>
    <row r="13" spans="1:21" x14ac:dyDescent="0.3">
      <c r="A13" s="38" t="s">
        <v>64</v>
      </c>
      <c r="B13" s="38">
        <v>14</v>
      </c>
      <c r="C13" s="38" t="s">
        <v>41</v>
      </c>
      <c r="D13" s="11">
        <v>20</v>
      </c>
      <c r="E13">
        <v>28</v>
      </c>
      <c r="F13" s="11">
        <f t="shared" si="0"/>
        <v>8</v>
      </c>
      <c r="G13">
        <v>2.714</v>
      </c>
      <c r="H13" s="13">
        <v>3.2559999999999998</v>
      </c>
      <c r="I13">
        <f t="shared" si="1"/>
        <v>0.54199999999999982</v>
      </c>
      <c r="J13" s="4">
        <v>11</v>
      </c>
      <c r="K13" s="12">
        <f t="shared" si="4"/>
        <v>1.375</v>
      </c>
      <c r="L13" s="49">
        <f t="shared" si="2"/>
        <v>0.74524999999999975</v>
      </c>
      <c r="M13" s="49">
        <f t="shared" si="3"/>
        <v>6.7749999999999977E-2</v>
      </c>
      <c r="N13" s="49">
        <v>5.0000000000000001E-3</v>
      </c>
      <c r="O13" s="49">
        <f>N13/sea!J12</f>
        <v>1.4793293312543826E-6</v>
      </c>
      <c r="P13" s="49">
        <f t="shared" si="5"/>
        <v>1.4793293312543825</v>
      </c>
      <c r="Q13" s="49">
        <f t="shared" si="8"/>
        <v>6.709158000670918E-3</v>
      </c>
      <c r="R13" s="14" t="s">
        <v>44</v>
      </c>
      <c r="S13" s="68">
        <f>L13/sea!J12</f>
        <v>2.2049403682346564E-4</v>
      </c>
      <c r="T13" s="68">
        <f t="shared" si="6"/>
        <v>220.49403682346565</v>
      </c>
      <c r="U13" s="69">
        <f t="shared" si="7"/>
        <v>149.04999999999995</v>
      </c>
    </row>
    <row r="14" spans="1:21" x14ac:dyDescent="0.3">
      <c r="A14" s="38" t="s">
        <v>65</v>
      </c>
      <c r="B14" s="38">
        <v>15</v>
      </c>
      <c r="C14" s="38" t="s">
        <v>41</v>
      </c>
      <c r="D14" s="11">
        <v>25</v>
      </c>
      <c r="E14">
        <v>29.9</v>
      </c>
      <c r="F14" s="11">
        <f t="shared" si="0"/>
        <v>4.8999999999999986</v>
      </c>
      <c r="G14">
        <v>2.6389999999999998</v>
      </c>
      <c r="H14" s="13">
        <v>3.0790000000000002</v>
      </c>
      <c r="I14">
        <f t="shared" si="1"/>
        <v>0.44000000000000039</v>
      </c>
      <c r="J14" s="4">
        <v>5</v>
      </c>
      <c r="K14" s="12">
        <f t="shared" si="4"/>
        <v>1.0204081632653064</v>
      </c>
      <c r="L14" s="49">
        <f t="shared" si="2"/>
        <v>0.44897959183673519</v>
      </c>
      <c r="M14" s="49">
        <f t="shared" si="3"/>
        <v>8.9795918367347044E-2</v>
      </c>
      <c r="N14" s="49">
        <v>4.0000000000000001E-3</v>
      </c>
      <c r="O14" s="49">
        <f>N14/sea!J13</f>
        <v>1.8366316176132971E-6</v>
      </c>
      <c r="P14" s="49">
        <f t="shared" si="5"/>
        <v>1.8366316176132971</v>
      </c>
      <c r="Q14" s="49">
        <f t="shared" si="8"/>
        <v>8.9090909090908995E-3</v>
      </c>
      <c r="R14" s="14" t="s">
        <v>45</v>
      </c>
      <c r="S14" s="68">
        <f>L14/sea!J13</f>
        <v>2.0615252850761522E-4</v>
      </c>
      <c r="T14" s="68">
        <f t="shared" si="6"/>
        <v>206.15252850761522</v>
      </c>
      <c r="U14" s="69">
        <f t="shared" si="7"/>
        <v>112.2448979591838</v>
      </c>
    </row>
    <row r="15" spans="1:21" x14ac:dyDescent="0.3">
      <c r="A15" s="38" t="s">
        <v>66</v>
      </c>
      <c r="B15" s="38">
        <v>16</v>
      </c>
      <c r="C15" s="38" t="s">
        <v>41</v>
      </c>
      <c r="D15" s="11">
        <v>15</v>
      </c>
      <c r="E15">
        <v>16</v>
      </c>
      <c r="F15" s="11">
        <f t="shared" si="0"/>
        <v>1</v>
      </c>
      <c r="G15">
        <v>2.6640000000000001</v>
      </c>
      <c r="H15" s="13">
        <v>2.6859999999999999</v>
      </c>
      <c r="I15">
        <f t="shared" si="1"/>
        <v>2.1999999999999797E-2</v>
      </c>
      <c r="J15" s="4">
        <v>12.75</v>
      </c>
      <c r="K15" s="12">
        <f t="shared" si="4"/>
        <v>12.75</v>
      </c>
      <c r="L15" s="49">
        <f t="shared" si="2"/>
        <v>0.28049999999999742</v>
      </c>
      <c r="M15" s="49">
        <f t="shared" si="3"/>
        <v>2.1999999999999797E-2</v>
      </c>
      <c r="N15" s="49">
        <v>4.5999999999999999E-2</v>
      </c>
      <c r="O15" s="49">
        <f>N15/sea!J14</f>
        <v>5.0322721802866206E-5</v>
      </c>
      <c r="P15" s="49">
        <f t="shared" si="5"/>
        <v>50.322721802866205</v>
      </c>
      <c r="Q15" s="49">
        <f t="shared" si="8"/>
        <v>0.16399286987522432</v>
      </c>
      <c r="R15" s="14" t="s">
        <v>46</v>
      </c>
      <c r="S15" s="68">
        <f>L15/sea!J14</f>
        <v>3.0685920577617045E-4</v>
      </c>
      <c r="T15" s="68">
        <f t="shared" si="6"/>
        <v>306.85920577617043</v>
      </c>
      <c r="U15" s="69">
        <f t="shared" si="7"/>
        <v>6.0978260869564656</v>
      </c>
    </row>
    <row r="16" spans="1:21" x14ac:dyDescent="0.3">
      <c r="A16" s="38" t="s">
        <v>67</v>
      </c>
      <c r="B16" s="38">
        <v>18</v>
      </c>
      <c r="C16" s="38" t="s">
        <v>41</v>
      </c>
      <c r="D16">
        <v>25.1</v>
      </c>
      <c r="E16">
        <v>29.1</v>
      </c>
      <c r="F16" s="11">
        <f t="shared" si="0"/>
        <v>4</v>
      </c>
      <c r="G16">
        <v>2.93</v>
      </c>
      <c r="H16">
        <v>3.169</v>
      </c>
      <c r="I16">
        <f t="shared" si="1"/>
        <v>0.23899999999999988</v>
      </c>
      <c r="J16" s="4">
        <v>4.9000000000000004</v>
      </c>
      <c r="K16" s="12">
        <f t="shared" si="4"/>
        <v>1.2250000000000001</v>
      </c>
      <c r="L16" s="49">
        <f t="shared" si="2"/>
        <v>0.2927749999999999</v>
      </c>
      <c r="M16" s="49">
        <f t="shared" si="3"/>
        <v>5.9749999999999977E-2</v>
      </c>
      <c r="N16" s="49">
        <v>5.0000000000000001E-3</v>
      </c>
      <c r="O16" s="49">
        <f>N16/sea!J15</f>
        <v>3.0812842792876069E-6</v>
      </c>
      <c r="P16" s="49">
        <f t="shared" si="5"/>
        <v>3.081284279287607</v>
      </c>
      <c r="Q16" s="49">
        <f t="shared" si="8"/>
        <v>1.7077960891469565E-2</v>
      </c>
      <c r="R16" s="14" t="s">
        <v>46</v>
      </c>
      <c r="S16" s="68">
        <f>L16/sea!J15</f>
        <v>1.8042460097368577E-4</v>
      </c>
      <c r="T16" s="68">
        <f t="shared" si="6"/>
        <v>180.42460097368576</v>
      </c>
      <c r="U16" s="69">
        <f t="shared" si="7"/>
        <v>58.554999999999978</v>
      </c>
    </row>
    <row r="17" spans="1:21" x14ac:dyDescent="0.3">
      <c r="A17" s="38" t="s">
        <v>68</v>
      </c>
      <c r="B17" s="38">
        <v>19</v>
      </c>
      <c r="C17" s="38" t="s">
        <v>41</v>
      </c>
      <c r="D17" s="11">
        <v>15</v>
      </c>
      <c r="E17">
        <v>18</v>
      </c>
      <c r="F17" s="11">
        <f t="shared" si="0"/>
        <v>3</v>
      </c>
      <c r="G17">
        <v>2.7280000000000002</v>
      </c>
      <c r="H17" s="13">
        <v>2.8580000000000001</v>
      </c>
      <c r="I17">
        <f t="shared" si="1"/>
        <v>0.12999999999999989</v>
      </c>
      <c r="J17" s="4">
        <v>1.95</v>
      </c>
      <c r="K17" s="12">
        <f t="shared" si="4"/>
        <v>0.65</v>
      </c>
      <c r="L17" s="49">
        <f t="shared" si="2"/>
        <v>8.4499999999999936E-2</v>
      </c>
      <c r="M17" s="49">
        <f t="shared" si="3"/>
        <v>4.33333333333333E-2</v>
      </c>
      <c r="N17" s="49">
        <v>0.111</v>
      </c>
      <c r="O17" s="49">
        <f>N17/sea!J16</f>
        <v>6.471925835228267E-5</v>
      </c>
      <c r="P17" s="49">
        <f t="shared" si="5"/>
        <v>64.719258352282665</v>
      </c>
      <c r="Q17" s="49">
        <f t="shared" si="8"/>
        <v>1.3136094674556222</v>
      </c>
      <c r="R17" s="14" t="s">
        <v>47</v>
      </c>
      <c r="S17" s="68">
        <f>L17/sea!J16</f>
        <v>4.9268264241152088E-5</v>
      </c>
      <c r="T17" s="68">
        <f t="shared" si="6"/>
        <v>49.268264241152089</v>
      </c>
      <c r="U17" s="69">
        <f t="shared" si="7"/>
        <v>0.76126126126126081</v>
      </c>
    </row>
    <row r="18" spans="1:21" x14ac:dyDescent="0.3">
      <c r="A18" s="38" t="s">
        <v>69</v>
      </c>
      <c r="B18" s="38">
        <v>21</v>
      </c>
      <c r="C18" s="38" t="s">
        <v>41</v>
      </c>
      <c r="D18" s="11">
        <v>20</v>
      </c>
      <c r="E18">
        <v>21.2</v>
      </c>
      <c r="F18" s="11">
        <f t="shared" si="0"/>
        <v>1.1999999999999993</v>
      </c>
      <c r="G18">
        <v>2.52</v>
      </c>
      <c r="H18" s="13">
        <v>2.617</v>
      </c>
      <c r="I18">
        <f t="shared" si="1"/>
        <v>9.6999999999999975E-2</v>
      </c>
      <c r="J18" s="4">
        <v>2.4</v>
      </c>
      <c r="K18" s="12">
        <f t="shared" si="4"/>
        <v>2.0000000000000009</v>
      </c>
      <c r="L18" s="49">
        <f t="shared" si="2"/>
        <v>0.19400000000000003</v>
      </c>
      <c r="M18" s="49">
        <f t="shared" si="3"/>
        <v>8.0833333333333354E-2</v>
      </c>
      <c r="N18" s="49">
        <v>0</v>
      </c>
      <c r="O18" s="49">
        <f>N18/sea!J17</f>
        <v>0</v>
      </c>
      <c r="P18" s="49">
        <f t="shared" si="5"/>
        <v>0</v>
      </c>
      <c r="Q18" s="49">
        <f t="shared" si="8"/>
        <v>0</v>
      </c>
      <c r="R18" s="14" t="s">
        <v>46</v>
      </c>
      <c r="S18" s="68">
        <f>L18/sea!J17</f>
        <v>1.0590791470591449E-4</v>
      </c>
      <c r="T18" s="68">
        <f t="shared" si="6"/>
        <v>105.90791470591449</v>
      </c>
      <c r="U18" s="69" t="s">
        <v>123</v>
      </c>
    </row>
    <row r="19" spans="1:21" x14ac:dyDescent="0.3">
      <c r="A19" s="38" t="s">
        <v>70</v>
      </c>
      <c r="B19" s="38">
        <v>22</v>
      </c>
      <c r="C19" s="38" t="s">
        <v>41</v>
      </c>
      <c r="D19" s="11">
        <v>20</v>
      </c>
      <c r="E19">
        <v>21.4</v>
      </c>
      <c r="F19" s="11">
        <f t="shared" si="0"/>
        <v>1.3999999999999986</v>
      </c>
      <c r="G19">
        <v>2.8490000000000002</v>
      </c>
      <c r="H19" s="13">
        <v>2.99</v>
      </c>
      <c r="I19">
        <f t="shared" si="1"/>
        <v>0.14100000000000001</v>
      </c>
      <c r="J19" s="4">
        <v>2.5</v>
      </c>
      <c r="K19" s="12">
        <f t="shared" si="4"/>
        <v>1.7857142857142876</v>
      </c>
      <c r="L19" s="49">
        <f t="shared" si="2"/>
        <v>0.25178571428571456</v>
      </c>
      <c r="M19" s="49">
        <f t="shared" si="3"/>
        <v>0.10071428571428583</v>
      </c>
      <c r="N19" s="49">
        <v>0.16</v>
      </c>
      <c r="O19" s="49">
        <f>N19/sea!J18</f>
        <v>7.3019350127783876E-5</v>
      </c>
      <c r="P19" s="49">
        <f t="shared" si="5"/>
        <v>73.019350127783881</v>
      </c>
      <c r="Q19" s="49">
        <f t="shared" si="8"/>
        <v>0.63546099290780078</v>
      </c>
      <c r="R19" s="14" t="s">
        <v>47</v>
      </c>
      <c r="S19" s="68">
        <f>L19/sea!J18</f>
        <v>1.1490768267876714E-4</v>
      </c>
      <c r="T19" s="68">
        <f t="shared" si="6"/>
        <v>114.90768267876715</v>
      </c>
      <c r="U19" s="69">
        <f t="shared" si="7"/>
        <v>1.5736607142857157</v>
      </c>
    </row>
    <row r="20" spans="1:21" x14ac:dyDescent="0.3">
      <c r="A20" s="38" t="s">
        <v>71</v>
      </c>
      <c r="B20" s="38">
        <v>24</v>
      </c>
      <c r="C20" s="38" t="s">
        <v>41</v>
      </c>
      <c r="D20" s="11">
        <v>20</v>
      </c>
      <c r="E20">
        <v>25.9</v>
      </c>
      <c r="F20" s="11">
        <f t="shared" si="0"/>
        <v>5.8999999999999986</v>
      </c>
      <c r="G20">
        <v>2.8119999999999998</v>
      </c>
      <c r="H20" s="13">
        <v>3.31</v>
      </c>
      <c r="I20">
        <f t="shared" si="1"/>
        <v>0.49800000000000022</v>
      </c>
      <c r="J20" s="4">
        <v>11</v>
      </c>
      <c r="K20" s="12">
        <f t="shared" si="4"/>
        <v>1.8644067796610173</v>
      </c>
      <c r="L20" s="49">
        <f t="shared" si="2"/>
        <v>0.92847457627118701</v>
      </c>
      <c r="M20" s="49">
        <f t="shared" si="3"/>
        <v>8.4406779661017006E-2</v>
      </c>
      <c r="N20" s="49">
        <v>0.39200000000000002</v>
      </c>
      <c r="O20" s="49">
        <f>N20/sea!J19</f>
        <v>2.5504229017566689E-4</v>
      </c>
      <c r="P20" s="49">
        <f t="shared" si="5"/>
        <v>255.04229017566689</v>
      </c>
      <c r="Q20" s="49">
        <f t="shared" si="8"/>
        <v>0.42219788243884604</v>
      </c>
      <c r="R20" s="14" t="s">
        <v>47</v>
      </c>
      <c r="S20" s="68">
        <f>L20/sea!J19</f>
        <v>6.0408235281144242E-4</v>
      </c>
      <c r="T20" s="68">
        <f t="shared" si="6"/>
        <v>604.08235281144243</v>
      </c>
      <c r="U20" s="69">
        <f t="shared" si="7"/>
        <v>2.3685575925285383</v>
      </c>
    </row>
    <row r="21" spans="1:21" x14ac:dyDescent="0.3">
      <c r="A21" s="38" t="s">
        <v>72</v>
      </c>
      <c r="B21" s="38">
        <v>26</v>
      </c>
      <c r="C21" s="38" t="s">
        <v>41</v>
      </c>
      <c r="D21" s="11">
        <v>20</v>
      </c>
      <c r="E21">
        <v>20.2</v>
      </c>
      <c r="F21" s="11">
        <f t="shared" si="0"/>
        <v>0.19999999999999929</v>
      </c>
      <c r="G21">
        <v>2.6669999999999998</v>
      </c>
      <c r="H21" s="13">
        <v>2.6960000000000002</v>
      </c>
      <c r="I21">
        <f t="shared" si="1"/>
        <v>2.9000000000000359E-2</v>
      </c>
      <c r="J21" s="4">
        <v>2</v>
      </c>
      <c r="K21" s="12">
        <f t="shared" si="4"/>
        <v>10.000000000000036</v>
      </c>
      <c r="L21" s="49">
        <f t="shared" si="2"/>
        <v>0.29000000000000464</v>
      </c>
      <c r="M21" s="49">
        <f t="shared" si="3"/>
        <v>0.14500000000000232</v>
      </c>
      <c r="N21" s="49">
        <v>0</v>
      </c>
      <c r="O21" s="49">
        <f>N21/sea!J20</f>
        <v>0</v>
      </c>
      <c r="P21" s="49">
        <f t="shared" si="5"/>
        <v>0</v>
      </c>
      <c r="Q21" s="49">
        <f t="shared" si="8"/>
        <v>0</v>
      </c>
      <c r="R21" s="14" t="s">
        <v>47</v>
      </c>
      <c r="S21" s="68">
        <f>L21/sea!J20</f>
        <v>9.9077553809362708E-5</v>
      </c>
      <c r="T21" s="68">
        <f t="shared" si="6"/>
        <v>99.077553809362712</v>
      </c>
      <c r="U21" s="69" t="s">
        <v>123</v>
      </c>
    </row>
    <row r="22" spans="1:21" x14ac:dyDescent="0.3">
      <c r="A22" s="38" t="s">
        <v>73</v>
      </c>
      <c r="B22" s="38">
        <v>27</v>
      </c>
      <c r="C22" s="38" t="s">
        <v>41</v>
      </c>
      <c r="D22" s="11">
        <v>15</v>
      </c>
      <c r="E22">
        <v>26.3</v>
      </c>
      <c r="F22" s="11">
        <f t="shared" si="0"/>
        <v>11.3</v>
      </c>
      <c r="G22">
        <v>2.71</v>
      </c>
      <c r="H22" s="13">
        <v>3.1320000000000001</v>
      </c>
      <c r="I22">
        <f t="shared" si="1"/>
        <v>0.42200000000000015</v>
      </c>
      <c r="J22" s="4">
        <v>226</v>
      </c>
      <c r="K22" s="12">
        <f t="shared" si="4"/>
        <v>20</v>
      </c>
      <c r="L22" s="49">
        <f t="shared" si="2"/>
        <v>8.4400000000000031</v>
      </c>
      <c r="M22" s="49">
        <f t="shared" si="3"/>
        <v>3.7345132743362847E-2</v>
      </c>
      <c r="N22" s="49">
        <v>0</v>
      </c>
      <c r="O22" s="49">
        <f>N22/sea!J21</f>
        <v>0</v>
      </c>
      <c r="P22" s="49">
        <f t="shared" si="5"/>
        <v>0</v>
      </c>
      <c r="Q22" s="49">
        <f t="shared" si="8"/>
        <v>0</v>
      </c>
      <c r="R22" s="14" t="s">
        <v>46</v>
      </c>
      <c r="S22" s="68">
        <f>L22/sea!J21</f>
        <v>4.3541064795707815E-3</v>
      </c>
      <c r="T22" s="68">
        <f t="shared" si="6"/>
        <v>4354.1064795707816</v>
      </c>
      <c r="U22" s="69" t="s">
        <v>123</v>
      </c>
    </row>
    <row r="23" spans="1:21" x14ac:dyDescent="0.3">
      <c r="A23" s="38" t="s">
        <v>74</v>
      </c>
      <c r="B23" s="38">
        <v>30</v>
      </c>
      <c r="C23" s="38" t="s">
        <v>42</v>
      </c>
      <c r="D23" s="11">
        <v>25</v>
      </c>
      <c r="E23">
        <v>31.9</v>
      </c>
      <c r="F23" s="11">
        <f t="shared" si="0"/>
        <v>6.8999999999999986</v>
      </c>
      <c r="G23">
        <v>2.5649999999999999</v>
      </c>
      <c r="H23" s="13">
        <v>2.7719999999999998</v>
      </c>
      <c r="I23">
        <f t="shared" si="1"/>
        <v>0.20699999999999985</v>
      </c>
      <c r="J23" s="4">
        <v>871</v>
      </c>
      <c r="K23" s="12">
        <f t="shared" si="4"/>
        <v>126.23188405797104</v>
      </c>
      <c r="L23" s="49">
        <f t="shared" si="2"/>
        <v>26.129999999999988</v>
      </c>
      <c r="M23" s="49">
        <f t="shared" si="3"/>
        <v>2.9999999999999985E-2</v>
      </c>
      <c r="N23" s="49">
        <v>0.48199999999999998</v>
      </c>
      <c r="O23" s="49">
        <f>N23/sea!J22</f>
        <v>2.110147973032134E-4</v>
      </c>
      <c r="P23" s="49">
        <f t="shared" si="5"/>
        <v>211.01479730321338</v>
      </c>
      <c r="Q23" s="49">
        <f t="shared" si="8"/>
        <v>1.84462303865289E-2</v>
      </c>
      <c r="R23" s="14" t="s">
        <v>46</v>
      </c>
      <c r="S23" s="68">
        <f>L23/sea!J22</f>
        <v>1.1439453638035195E-2</v>
      </c>
      <c r="T23" s="68">
        <f t="shared" si="6"/>
        <v>11439.453638035195</v>
      </c>
      <c r="U23" s="69">
        <f t="shared" si="7"/>
        <v>54.211618257261392</v>
      </c>
    </row>
    <row r="24" spans="1:21" x14ac:dyDescent="0.3">
      <c r="A24" s="38" t="s">
        <v>75</v>
      </c>
      <c r="B24" s="38">
        <v>31</v>
      </c>
      <c r="C24" s="38" t="s">
        <v>42</v>
      </c>
      <c r="D24" s="11">
        <v>25</v>
      </c>
      <c r="E24">
        <v>29.8</v>
      </c>
      <c r="F24" s="11">
        <f t="shared" si="0"/>
        <v>4.8000000000000007</v>
      </c>
      <c r="G24">
        <v>2.73</v>
      </c>
      <c r="H24" s="13">
        <v>2.956</v>
      </c>
      <c r="I24">
        <f t="shared" si="1"/>
        <v>0.22599999999999998</v>
      </c>
      <c r="J24" s="4">
        <v>9</v>
      </c>
      <c r="K24" s="12">
        <f t="shared" si="4"/>
        <v>1.8749999999999998</v>
      </c>
      <c r="L24" s="49">
        <f t="shared" si="2"/>
        <v>0.4237499999999999</v>
      </c>
      <c r="M24" s="49">
        <f t="shared" si="3"/>
        <v>4.7083333333333324E-2</v>
      </c>
      <c r="N24" s="49">
        <v>0</v>
      </c>
      <c r="O24" s="49">
        <f>N24/sea!J23</f>
        <v>0</v>
      </c>
      <c r="P24" s="49">
        <f t="shared" si="5"/>
        <v>0</v>
      </c>
      <c r="Q24" s="49">
        <f t="shared" si="8"/>
        <v>0</v>
      </c>
      <c r="R24" s="14" t="s">
        <v>47</v>
      </c>
      <c r="S24" s="68">
        <f>L24/sea!J23</f>
        <v>1.7679085485418662E-4</v>
      </c>
      <c r="T24" s="68">
        <f t="shared" si="6"/>
        <v>176.79085485418662</v>
      </c>
      <c r="U24" s="69" t="s">
        <v>123</v>
      </c>
    </row>
    <row r="25" spans="1:21" x14ac:dyDescent="0.3">
      <c r="A25" s="38" t="s">
        <v>77</v>
      </c>
      <c r="B25" s="38">
        <v>32</v>
      </c>
      <c r="C25" s="38" t="s">
        <v>42</v>
      </c>
      <c r="D25" s="11">
        <v>25</v>
      </c>
      <c r="E25">
        <v>37.5</v>
      </c>
      <c r="F25" s="11">
        <f t="shared" si="0"/>
        <v>12.5</v>
      </c>
      <c r="G25">
        <v>2.7610000000000001</v>
      </c>
      <c r="H25" s="13">
        <v>3.3519999999999999</v>
      </c>
      <c r="I25">
        <f t="shared" si="1"/>
        <v>0.59099999999999975</v>
      </c>
      <c r="J25" s="4">
        <v>134</v>
      </c>
      <c r="K25" s="12">
        <f t="shared" si="4"/>
        <v>10.72</v>
      </c>
      <c r="L25" s="49">
        <f t="shared" si="2"/>
        <v>6.335519999999998</v>
      </c>
      <c r="M25" s="49">
        <f t="shared" si="3"/>
        <v>4.7279999999999989E-2</v>
      </c>
      <c r="N25" s="49">
        <v>0</v>
      </c>
      <c r="O25" s="49">
        <f>N25/sea!J24</f>
        <v>0</v>
      </c>
      <c r="P25" s="49">
        <f t="shared" si="5"/>
        <v>0</v>
      </c>
      <c r="Q25" s="49">
        <f t="shared" si="8"/>
        <v>0</v>
      </c>
      <c r="R25" s="51" t="s">
        <v>46</v>
      </c>
      <c r="S25" s="68">
        <f>L25/sea!J24</f>
        <v>4.1185204446466872E-3</v>
      </c>
      <c r="T25" s="68">
        <f t="shared" si="6"/>
        <v>4118.5204446466869</v>
      </c>
      <c r="U25" s="69" t="s">
        <v>123</v>
      </c>
    </row>
    <row r="26" spans="1:21" x14ac:dyDescent="0.3">
      <c r="A26" s="38" t="s">
        <v>76</v>
      </c>
      <c r="B26" s="38">
        <v>33</v>
      </c>
      <c r="C26" s="38" t="s">
        <v>42</v>
      </c>
      <c r="D26" s="11">
        <v>20</v>
      </c>
      <c r="E26">
        <v>29.1</v>
      </c>
      <c r="F26" s="11">
        <f t="shared" si="0"/>
        <v>9.1000000000000014</v>
      </c>
      <c r="G26">
        <v>2.91</v>
      </c>
      <c r="H26" s="13">
        <v>3.4209999999999998</v>
      </c>
      <c r="I26">
        <f t="shared" si="1"/>
        <v>0.51099999999999968</v>
      </c>
      <c r="J26" s="4">
        <v>33</v>
      </c>
      <c r="K26" s="12">
        <f t="shared" si="4"/>
        <v>3.6263736263736259</v>
      </c>
      <c r="L26" s="49">
        <f t="shared" si="2"/>
        <v>1.8530769230769217</v>
      </c>
      <c r="M26" s="49">
        <f t="shared" si="3"/>
        <v>5.615384615384611E-2</v>
      </c>
      <c r="N26" s="49">
        <v>0</v>
      </c>
      <c r="O26" s="49">
        <f>N26/sea!J25</f>
        <v>0</v>
      </c>
      <c r="P26" s="49">
        <f t="shared" si="5"/>
        <v>0</v>
      </c>
      <c r="Q26" s="49">
        <f t="shared" si="8"/>
        <v>0</v>
      </c>
      <c r="R26" s="14" t="s">
        <v>47</v>
      </c>
      <c r="S26" s="68">
        <f>L26/sea!J25</f>
        <v>1.4433187343850158E-3</v>
      </c>
      <c r="T26" s="68">
        <f t="shared" si="6"/>
        <v>1443.3187343850157</v>
      </c>
      <c r="U26" s="69" t="s">
        <v>123</v>
      </c>
    </row>
    <row r="27" spans="1:21" x14ac:dyDescent="0.3">
      <c r="A27" s="38" t="s">
        <v>79</v>
      </c>
      <c r="B27" s="38">
        <v>34</v>
      </c>
      <c r="C27" s="38" t="s">
        <v>42</v>
      </c>
      <c r="D27" s="11">
        <v>20</v>
      </c>
      <c r="E27">
        <v>26</v>
      </c>
      <c r="F27" s="11">
        <f t="shared" si="0"/>
        <v>6</v>
      </c>
      <c r="G27">
        <v>2.85</v>
      </c>
      <c r="H27" s="13">
        <v>3.58</v>
      </c>
      <c r="I27">
        <f t="shared" si="1"/>
        <v>0.73</v>
      </c>
      <c r="J27" s="4">
        <v>31</v>
      </c>
      <c r="K27" s="12">
        <f t="shared" si="4"/>
        <v>5.166666666666667</v>
      </c>
      <c r="L27" s="49">
        <f t="shared" si="2"/>
        <v>3.7716666666666669</v>
      </c>
      <c r="M27" s="49">
        <f t="shared" si="3"/>
        <v>0.12166666666666667</v>
      </c>
      <c r="N27" s="49">
        <v>0.58099999999999996</v>
      </c>
      <c r="O27" s="49">
        <f>N27/sea!J26</f>
        <v>2.3485185334896314E-4</v>
      </c>
      <c r="P27" s="49">
        <f t="shared" si="5"/>
        <v>234.85185334896315</v>
      </c>
      <c r="Q27" s="49">
        <f t="shared" si="8"/>
        <v>0.15404330534688465</v>
      </c>
      <c r="R27" s="14" t="s">
        <v>46</v>
      </c>
      <c r="S27" s="68">
        <f>L27/sea!J26</f>
        <v>1.5245833164908311E-3</v>
      </c>
      <c r="T27" s="68">
        <f t="shared" si="6"/>
        <v>1524.5833164908311</v>
      </c>
      <c r="U27" s="69">
        <f t="shared" si="7"/>
        <v>6.4916810097533002</v>
      </c>
    </row>
    <row r="28" spans="1:21" x14ac:dyDescent="0.3">
      <c r="A28" s="38" t="s">
        <v>78</v>
      </c>
      <c r="B28" s="38">
        <v>35</v>
      </c>
      <c r="C28" s="38" t="s">
        <v>42</v>
      </c>
      <c r="D28" s="11">
        <v>20</v>
      </c>
      <c r="E28">
        <v>28.9</v>
      </c>
      <c r="F28" s="11">
        <f t="shared" si="0"/>
        <v>8.8999999999999986</v>
      </c>
      <c r="G28">
        <v>2.7090000000000001</v>
      </c>
      <c r="H28" s="13">
        <v>3.254</v>
      </c>
      <c r="I28">
        <f t="shared" si="1"/>
        <v>0.54499999999999993</v>
      </c>
      <c r="J28" s="4">
        <v>11</v>
      </c>
      <c r="K28" s="12">
        <f t="shared" si="4"/>
        <v>1.2359550561797754</v>
      </c>
      <c r="L28" s="49">
        <f t="shared" si="2"/>
        <v>0.67359550561797754</v>
      </c>
      <c r="M28" s="49">
        <f t="shared" si="3"/>
        <v>6.1235955056179778E-2</v>
      </c>
      <c r="N28" s="49">
        <v>1E-3</v>
      </c>
      <c r="O28" s="49">
        <f>N28/sea!J27</f>
        <v>4.3140638481449527E-7</v>
      </c>
      <c r="P28" s="49">
        <f t="shared" si="5"/>
        <v>0.43140638481449528</v>
      </c>
      <c r="Q28" s="49">
        <f t="shared" si="8"/>
        <v>1.4845704753961636E-3</v>
      </c>
      <c r="R28" s="14" t="s">
        <v>47</v>
      </c>
      <c r="S28" s="68">
        <f>L28/sea!J27</f>
        <v>2.9059340190594371E-4</v>
      </c>
      <c r="T28" s="68">
        <f t="shared" si="6"/>
        <v>290.59340190594372</v>
      </c>
      <c r="U28" s="69">
        <f t="shared" si="7"/>
        <v>673.59550561797755</v>
      </c>
    </row>
    <row r="29" spans="1:21" x14ac:dyDescent="0.3">
      <c r="A29" s="38" t="s">
        <v>80</v>
      </c>
      <c r="B29" s="38">
        <v>37</v>
      </c>
      <c r="C29" s="38" t="s">
        <v>42</v>
      </c>
      <c r="D29" s="11">
        <v>20</v>
      </c>
      <c r="E29">
        <v>30.1</v>
      </c>
      <c r="F29" s="11">
        <f t="shared" si="0"/>
        <v>10.100000000000001</v>
      </c>
      <c r="G29">
        <v>2.649</v>
      </c>
      <c r="H29" s="13">
        <v>3.089</v>
      </c>
      <c r="I29">
        <f t="shared" si="1"/>
        <v>0.43999999999999995</v>
      </c>
      <c r="J29" s="4">
        <v>44</v>
      </c>
      <c r="K29" s="12">
        <f t="shared" si="4"/>
        <v>4.3564356435643559</v>
      </c>
      <c r="L29" s="49">
        <f t="shared" si="2"/>
        <v>1.9168316831683163</v>
      </c>
      <c r="M29" s="49">
        <f t="shared" si="3"/>
        <v>4.3564356435643554E-2</v>
      </c>
      <c r="N29" s="49">
        <v>0.87</v>
      </c>
      <c r="O29" s="49">
        <f>N29/sea!J28</f>
        <v>5.6427552211700614E-4</v>
      </c>
      <c r="P29" s="49">
        <f t="shared" si="5"/>
        <v>564.27552211700618</v>
      </c>
      <c r="Q29" s="49">
        <f t="shared" si="8"/>
        <v>0.45387396694214888</v>
      </c>
      <c r="R29" s="14" t="s">
        <v>47</v>
      </c>
      <c r="S29" s="68">
        <f>L29/sea!J28</f>
        <v>1.2432427572761165E-3</v>
      </c>
      <c r="T29" s="68">
        <f t="shared" si="6"/>
        <v>1243.2427572761164</v>
      </c>
      <c r="U29" s="69">
        <f t="shared" si="7"/>
        <v>2.2032548082394436</v>
      </c>
    </row>
    <row r="30" spans="1:21" x14ac:dyDescent="0.3">
      <c r="A30" s="38" t="s">
        <v>81</v>
      </c>
      <c r="B30" s="38">
        <v>38</v>
      </c>
      <c r="C30" s="38" t="s">
        <v>42</v>
      </c>
      <c r="D30" s="11">
        <v>20</v>
      </c>
      <c r="E30">
        <v>29.1</v>
      </c>
      <c r="F30" s="11">
        <f t="shared" si="0"/>
        <v>9.1000000000000014</v>
      </c>
      <c r="G30">
        <v>2.5230000000000001</v>
      </c>
      <c r="H30" s="13">
        <v>3.911</v>
      </c>
      <c r="I30">
        <f t="shared" si="1"/>
        <v>1.3879999999999999</v>
      </c>
      <c r="J30" s="4">
        <v>377</v>
      </c>
      <c r="K30" s="12">
        <f t="shared" si="4"/>
        <v>41.428571428571423</v>
      </c>
      <c r="L30" s="49">
        <f t="shared" si="2"/>
        <v>57.502857142857131</v>
      </c>
      <c r="M30" s="49">
        <f t="shared" si="3"/>
        <v>0.15252747252747251</v>
      </c>
      <c r="N30" s="49">
        <v>0.23799999999999999</v>
      </c>
      <c r="O30" s="49">
        <f>N30/sea!J29</f>
        <v>1.7324210219828214E-4</v>
      </c>
      <c r="P30" s="49">
        <f t="shared" si="5"/>
        <v>173.24210219828214</v>
      </c>
      <c r="Q30" s="49">
        <f t="shared" si="8"/>
        <v>4.1389247739242775E-3</v>
      </c>
      <c r="R30" s="14" t="s">
        <v>46</v>
      </c>
      <c r="S30" s="68">
        <f>L30/sea!J29</f>
        <v>4.1856789301832238E-2</v>
      </c>
      <c r="T30" s="68">
        <f t="shared" si="6"/>
        <v>41856.789301832236</v>
      </c>
      <c r="U30" s="69">
        <f t="shared" si="7"/>
        <v>241.60864345738287</v>
      </c>
    </row>
    <row r="31" spans="1:21" x14ac:dyDescent="0.3">
      <c r="A31" s="38" t="s">
        <v>82</v>
      </c>
      <c r="B31" s="38">
        <v>39</v>
      </c>
      <c r="C31" s="38" t="s">
        <v>42</v>
      </c>
      <c r="D31" s="11">
        <v>20</v>
      </c>
      <c r="E31">
        <v>27.2</v>
      </c>
      <c r="F31" s="11">
        <f t="shared" si="0"/>
        <v>7.1999999999999993</v>
      </c>
      <c r="G31">
        <v>2.597</v>
      </c>
      <c r="H31" s="13">
        <v>2.855</v>
      </c>
      <c r="I31">
        <f t="shared" si="1"/>
        <v>0.25800000000000001</v>
      </c>
      <c r="J31" s="4">
        <v>8.25</v>
      </c>
      <c r="K31" s="12">
        <f t="shared" si="4"/>
        <v>1.1458333333333335</v>
      </c>
      <c r="L31" s="49">
        <f t="shared" si="2"/>
        <v>0.29562500000000003</v>
      </c>
      <c r="M31" s="49">
        <f t="shared" si="3"/>
        <v>3.5833333333333335E-2</v>
      </c>
      <c r="N31" s="49">
        <v>0.26400000000000001</v>
      </c>
      <c r="O31" s="49">
        <f>N31/sea!J30</f>
        <v>1.0059058868355878E-4</v>
      </c>
      <c r="P31" s="49">
        <f t="shared" si="5"/>
        <v>100.59058868355878</v>
      </c>
      <c r="Q31" s="49">
        <f t="shared" si="8"/>
        <v>0.89302325581395348</v>
      </c>
      <c r="R31" s="14" t="s">
        <v>47</v>
      </c>
      <c r="S31" s="68">
        <f>L31/sea!J30</f>
        <v>1.1264050295294343E-4</v>
      </c>
      <c r="T31" s="68">
        <f t="shared" si="6"/>
        <v>112.64050295294344</v>
      </c>
      <c r="U31" s="69">
        <f t="shared" si="7"/>
        <v>1.1197916666666667</v>
      </c>
    </row>
    <row r="32" spans="1:21" x14ac:dyDescent="0.3">
      <c r="A32" s="38" t="s">
        <v>83</v>
      </c>
      <c r="B32" s="38">
        <v>40</v>
      </c>
      <c r="C32" s="38" t="s">
        <v>42</v>
      </c>
      <c r="D32" s="11">
        <v>25</v>
      </c>
      <c r="E32">
        <v>35.4</v>
      </c>
      <c r="F32" s="11">
        <f t="shared" si="0"/>
        <v>10.399999999999999</v>
      </c>
      <c r="G32">
        <v>2.7</v>
      </c>
      <c r="H32" s="13">
        <v>3</v>
      </c>
      <c r="I32">
        <f t="shared" si="1"/>
        <v>0.29999999999999982</v>
      </c>
      <c r="J32" s="4">
        <v>253</v>
      </c>
      <c r="K32" s="12">
        <f t="shared" si="4"/>
        <v>24.32692307692308</v>
      </c>
      <c r="L32" s="49">
        <f t="shared" si="2"/>
        <v>7.2980769230769198</v>
      </c>
      <c r="M32" s="49">
        <f t="shared" si="3"/>
        <v>2.8846153846153834E-2</v>
      </c>
      <c r="N32" s="49">
        <v>0</v>
      </c>
      <c r="O32" s="49">
        <f>N32/sea!J31</f>
        <v>0</v>
      </c>
      <c r="P32" s="49">
        <f t="shared" si="5"/>
        <v>0</v>
      </c>
      <c r="Q32" s="49">
        <f t="shared" si="8"/>
        <v>0</v>
      </c>
      <c r="R32" s="14" t="s">
        <v>46</v>
      </c>
      <c r="S32" s="68">
        <f>L32/sea!J31</f>
        <v>3.5147740912526101E-3</v>
      </c>
      <c r="T32" s="68">
        <f t="shared" si="6"/>
        <v>3514.7740912526101</v>
      </c>
      <c r="U32" s="69" t="s">
        <v>123</v>
      </c>
    </row>
    <row r="33" spans="1:21" x14ac:dyDescent="0.3">
      <c r="A33" s="38" t="s">
        <v>84</v>
      </c>
      <c r="B33" s="38">
        <v>41</v>
      </c>
      <c r="C33" s="38" t="s">
        <v>42</v>
      </c>
      <c r="D33" s="11">
        <v>25</v>
      </c>
      <c r="E33">
        <v>28.8</v>
      </c>
      <c r="F33" s="11">
        <f t="shared" si="0"/>
        <v>3.8000000000000007</v>
      </c>
      <c r="G33">
        <v>2.964</v>
      </c>
      <c r="H33" s="13">
        <v>3.129</v>
      </c>
      <c r="I33">
        <f t="shared" si="1"/>
        <v>0.16500000000000004</v>
      </c>
      <c r="J33" s="4">
        <v>5</v>
      </c>
      <c r="K33" s="12">
        <f t="shared" si="4"/>
        <v>1.3157894736842102</v>
      </c>
      <c r="L33" s="49">
        <f t="shared" si="2"/>
        <v>0.21710526315789472</v>
      </c>
      <c r="M33" s="49">
        <f t="shared" si="3"/>
        <v>4.3421052631578944E-2</v>
      </c>
      <c r="N33" s="49">
        <v>0.55100000000000005</v>
      </c>
      <c r="O33" s="49">
        <f>N33/sea!J32</f>
        <v>6.0478338656744267E-4</v>
      </c>
      <c r="P33" s="49">
        <f t="shared" si="5"/>
        <v>604.78338656744268</v>
      </c>
      <c r="Q33" s="49">
        <f t="shared" si="8"/>
        <v>2.5379393939393942</v>
      </c>
      <c r="R33" s="14" t="s">
        <v>47</v>
      </c>
      <c r="S33" s="68">
        <f>L33/sea!J32</f>
        <v>2.3829701686796262E-4</v>
      </c>
      <c r="T33" s="68">
        <f t="shared" si="6"/>
        <v>238.29701686796261</v>
      </c>
      <c r="U33" s="69">
        <f t="shared" si="7"/>
        <v>0.39402044130289421</v>
      </c>
    </row>
    <row r="34" spans="1:21" x14ac:dyDescent="0.3">
      <c r="A34" s="38" t="s">
        <v>85</v>
      </c>
      <c r="B34" s="38">
        <v>45</v>
      </c>
      <c r="C34" s="38" t="s">
        <v>42</v>
      </c>
      <c r="D34" s="11">
        <v>20</v>
      </c>
      <c r="E34">
        <v>25.2</v>
      </c>
      <c r="F34" s="11">
        <f t="shared" si="0"/>
        <v>5.1999999999999993</v>
      </c>
      <c r="G34">
        <v>2.835</v>
      </c>
      <c r="H34" s="13">
        <v>2.99</v>
      </c>
      <c r="I34">
        <f t="shared" si="1"/>
        <v>0.15500000000000025</v>
      </c>
      <c r="J34" s="4">
        <v>8</v>
      </c>
      <c r="K34" s="12">
        <f t="shared" si="4"/>
        <v>1.5384615384615388</v>
      </c>
      <c r="L34" s="49">
        <f t="shared" si="2"/>
        <v>0.23846153846153889</v>
      </c>
      <c r="M34" s="49">
        <f t="shared" si="3"/>
        <v>2.9807692307692361E-2</v>
      </c>
      <c r="N34" s="49">
        <v>0</v>
      </c>
      <c r="O34" s="49">
        <f>N34/sea!J33</f>
        <v>0</v>
      </c>
      <c r="P34" s="49">
        <f t="shared" si="5"/>
        <v>0</v>
      </c>
      <c r="Q34" s="49">
        <f t="shared" si="8"/>
        <v>0</v>
      </c>
      <c r="R34" s="14" t="s">
        <v>47</v>
      </c>
      <c r="S34" s="68">
        <f>L34/sea!J33</f>
        <v>1.1149470885674424E-4</v>
      </c>
      <c r="T34" s="68">
        <f t="shared" si="6"/>
        <v>111.49470885674424</v>
      </c>
      <c r="U34" s="69" t="s">
        <v>123</v>
      </c>
    </row>
    <row r="35" spans="1:21" x14ac:dyDescent="0.3">
      <c r="A35" s="38" t="s">
        <v>86</v>
      </c>
      <c r="B35" s="38">
        <v>46</v>
      </c>
      <c r="C35" s="38" t="s">
        <v>42</v>
      </c>
      <c r="D35" s="11">
        <v>20.100000000000001</v>
      </c>
      <c r="E35">
        <v>26.5</v>
      </c>
      <c r="F35" s="11">
        <f t="shared" si="0"/>
        <v>6.3999999999999986</v>
      </c>
      <c r="G35">
        <v>2.8119999999999998</v>
      </c>
      <c r="H35" s="13">
        <v>3.16</v>
      </c>
      <c r="I35">
        <f t="shared" si="1"/>
        <v>0.34800000000000031</v>
      </c>
      <c r="J35" s="4">
        <v>63</v>
      </c>
      <c r="K35" s="12">
        <f t="shared" si="4"/>
        <v>9.8437500000000018</v>
      </c>
      <c r="L35" s="49">
        <f t="shared" si="2"/>
        <v>3.4256250000000037</v>
      </c>
      <c r="M35" s="49">
        <f t="shared" si="3"/>
        <v>5.4375000000000055E-2</v>
      </c>
      <c r="N35" s="49">
        <v>0</v>
      </c>
      <c r="O35" s="49">
        <f>N35/sea!J34</f>
        <v>0</v>
      </c>
      <c r="P35" s="49">
        <f t="shared" si="5"/>
        <v>0</v>
      </c>
      <c r="Q35" s="49">
        <f t="shared" si="8"/>
        <v>0</v>
      </c>
      <c r="R35" s="14" t="s">
        <v>47</v>
      </c>
      <c r="S35" s="68">
        <f>L35/sea!J34</f>
        <v>2.9211435149654671E-3</v>
      </c>
      <c r="T35" s="68">
        <f t="shared" si="6"/>
        <v>2921.1435149654671</v>
      </c>
      <c r="U35" s="69" t="s">
        <v>123</v>
      </c>
    </row>
    <row r="36" spans="1:21" x14ac:dyDescent="0.3">
      <c r="A36" s="38" t="s">
        <v>89</v>
      </c>
      <c r="B36" s="38">
        <v>47</v>
      </c>
      <c r="C36" s="38" t="s">
        <v>42</v>
      </c>
      <c r="D36" s="11">
        <v>100</v>
      </c>
      <c r="E36">
        <v>124.5</v>
      </c>
      <c r="F36" s="11">
        <f t="shared" si="0"/>
        <v>24.5</v>
      </c>
      <c r="G36">
        <v>8.4529999999999994</v>
      </c>
      <c r="H36" s="13">
        <v>10.288</v>
      </c>
      <c r="I36">
        <f t="shared" si="1"/>
        <v>1.8350000000000009</v>
      </c>
      <c r="J36" s="4">
        <v>133.19999999999999</v>
      </c>
      <c r="K36" s="12">
        <f t="shared" si="4"/>
        <v>5.4367346938775505</v>
      </c>
      <c r="L36" s="49">
        <f t="shared" si="2"/>
        <v>9.9764081632653099</v>
      </c>
      <c r="M36" s="49">
        <f t="shared" si="3"/>
        <v>7.4897959183673507E-2</v>
      </c>
      <c r="N36" s="49">
        <v>0.61699999999999999</v>
      </c>
      <c r="O36" s="49">
        <f>N36/sea!J35</f>
        <v>4.0596111458367603E-4</v>
      </c>
      <c r="P36" s="49">
        <f t="shared" si="5"/>
        <v>405.96111458367602</v>
      </c>
      <c r="Q36" s="49">
        <f t="shared" si="8"/>
        <v>6.1845905851355416E-2</v>
      </c>
      <c r="R36" s="52" t="s">
        <v>46</v>
      </c>
      <c r="S36" s="68">
        <f>L36/sea!J35</f>
        <v>6.5640741936805018E-3</v>
      </c>
      <c r="T36" s="68">
        <f t="shared" si="6"/>
        <v>6564.0741936805016</v>
      </c>
      <c r="U36" s="69">
        <f t="shared" si="7"/>
        <v>16.169219065259821</v>
      </c>
    </row>
    <row r="37" spans="1:21" x14ac:dyDescent="0.3">
      <c r="A37" s="38" t="s">
        <v>87</v>
      </c>
      <c r="B37" s="38">
        <v>48</v>
      </c>
      <c r="C37" s="38" t="s">
        <v>42</v>
      </c>
      <c r="D37" s="11">
        <v>25</v>
      </c>
      <c r="E37">
        <v>37.200000000000003</v>
      </c>
      <c r="F37" s="11">
        <f t="shared" si="0"/>
        <v>12.200000000000003</v>
      </c>
      <c r="G37">
        <v>2.71</v>
      </c>
      <c r="H37" s="13">
        <v>3.59</v>
      </c>
      <c r="I37">
        <f t="shared" si="1"/>
        <v>0.87999999999999989</v>
      </c>
      <c r="J37" s="4">
        <v>71</v>
      </c>
      <c r="K37" s="12">
        <f t="shared" si="4"/>
        <v>5.8196721311475397</v>
      </c>
      <c r="L37" s="49">
        <f t="shared" si="2"/>
        <v>5.1213114754098346</v>
      </c>
      <c r="M37" s="49">
        <f t="shared" si="3"/>
        <v>7.2131147540983584E-2</v>
      </c>
      <c r="N37" s="49">
        <v>0.83399999999999996</v>
      </c>
      <c r="O37" s="49">
        <f>N37/sea!J36</f>
        <v>3.8450367214837961E-4</v>
      </c>
      <c r="P37" s="49">
        <f t="shared" si="5"/>
        <v>384.50367214837962</v>
      </c>
      <c r="Q37" s="49">
        <f t="shared" si="8"/>
        <v>0.1628489116517286</v>
      </c>
      <c r="R37" s="14" t="s">
        <v>47</v>
      </c>
      <c r="S37" s="68">
        <f>L37/sea!J36</f>
        <v>2.3611067967754407E-3</v>
      </c>
      <c r="T37" s="68">
        <f t="shared" si="6"/>
        <v>2361.1067967754407</v>
      </c>
      <c r="U37" s="69">
        <f t="shared" si="7"/>
        <v>6.140661241498603</v>
      </c>
    </row>
    <row r="38" spans="1:21" x14ac:dyDescent="0.3">
      <c r="A38" s="38" t="s">
        <v>88</v>
      </c>
      <c r="B38" s="38">
        <v>49</v>
      </c>
      <c r="C38" s="38" t="s">
        <v>42</v>
      </c>
      <c r="D38" s="11">
        <v>30</v>
      </c>
      <c r="E38">
        <v>42.3</v>
      </c>
      <c r="F38" s="11">
        <f t="shared" si="0"/>
        <v>12.299999999999997</v>
      </c>
      <c r="G38">
        <v>8.6980000000000004</v>
      </c>
      <c r="H38" s="13">
        <v>9.5229999999999997</v>
      </c>
      <c r="I38">
        <f t="shared" si="1"/>
        <v>0.82499999999999929</v>
      </c>
      <c r="J38" s="4">
        <v>201.5</v>
      </c>
      <c r="K38" s="12">
        <f t="shared" si="4"/>
        <v>16.382113821138216</v>
      </c>
      <c r="L38" s="49">
        <f t="shared" si="2"/>
        <v>13.515243902439016</v>
      </c>
      <c r="M38" s="49">
        <f t="shared" si="3"/>
        <v>6.707317073170728E-2</v>
      </c>
      <c r="N38" s="49">
        <v>0</v>
      </c>
      <c r="O38" s="49">
        <f>N38/sea!J37</f>
        <v>0</v>
      </c>
      <c r="P38" s="49">
        <f t="shared" si="5"/>
        <v>0</v>
      </c>
      <c r="Q38" s="49">
        <f t="shared" si="8"/>
        <v>0</v>
      </c>
      <c r="R38" s="14" t="s">
        <v>46</v>
      </c>
      <c r="S38" s="68">
        <f>L38/sea!J37</f>
        <v>4.281704763311067E-3</v>
      </c>
      <c r="T38" s="68">
        <f t="shared" si="6"/>
        <v>4281.7047633110669</v>
      </c>
      <c r="U38" s="69" t="s">
        <v>123</v>
      </c>
    </row>
  </sheetData>
  <sortState xmlns:xlrd2="http://schemas.microsoft.com/office/spreadsheetml/2017/richdata2" ref="B3:R38">
    <sortCondition ref="B38"/>
  </sortState>
  <phoneticPr fontId="6" type="noConversion"/>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493B7-8A0F-4E77-8B38-03D9E4688988}">
  <dimension ref="B2:E25"/>
  <sheetViews>
    <sheetView zoomScale="70" zoomScaleNormal="70" workbookViewId="0">
      <selection activeCell="I12" sqref="I12"/>
    </sheetView>
  </sheetViews>
  <sheetFormatPr defaultColWidth="8.77734375" defaultRowHeight="14.4" x14ac:dyDescent="0.3"/>
  <sheetData>
    <row r="2" spans="2:5" s="18" customFormat="1" ht="102.6" x14ac:dyDescent="0.3">
      <c r="B2" s="18" t="s">
        <v>48</v>
      </c>
      <c r="C2" s="18" t="s">
        <v>52</v>
      </c>
      <c r="D2" s="18" t="s">
        <v>51</v>
      </c>
      <c r="E2" s="18" t="s">
        <v>137</v>
      </c>
    </row>
    <row r="3" spans="2:5" x14ac:dyDescent="0.3">
      <c r="B3" t="s">
        <v>55</v>
      </c>
      <c r="C3">
        <v>2.71</v>
      </c>
      <c r="D3">
        <v>2.7149999999999999</v>
      </c>
      <c r="E3">
        <f>D3-C3</f>
        <v>4.9999999999998934E-3</v>
      </c>
    </row>
    <row r="4" spans="2:5" x14ac:dyDescent="0.3">
      <c r="B4" t="s">
        <v>57</v>
      </c>
      <c r="C4">
        <v>2.6160000000000001</v>
      </c>
      <c r="D4">
        <v>2.6179999999999999</v>
      </c>
      <c r="E4">
        <f t="shared" ref="E4:E25" si="0">D4-C4</f>
        <v>1.9999999999997797E-3</v>
      </c>
    </row>
    <row r="5" spans="2:5" x14ac:dyDescent="0.3">
      <c r="B5" t="s">
        <v>58</v>
      </c>
      <c r="C5">
        <v>2.7029999999999998</v>
      </c>
      <c r="D5">
        <v>2.706</v>
      </c>
      <c r="E5">
        <f t="shared" si="0"/>
        <v>3.0000000000001137E-3</v>
      </c>
    </row>
    <row r="6" spans="2:5" x14ac:dyDescent="0.3">
      <c r="B6" t="s">
        <v>60</v>
      </c>
      <c r="C6">
        <v>2.5779999999999998</v>
      </c>
      <c r="D6">
        <v>2.613</v>
      </c>
      <c r="E6">
        <f t="shared" si="0"/>
        <v>3.5000000000000142E-2</v>
      </c>
    </row>
    <row r="7" spans="2:5" x14ac:dyDescent="0.3">
      <c r="B7" t="s">
        <v>62</v>
      </c>
      <c r="C7">
        <v>2.8319999999999999</v>
      </c>
      <c r="D7">
        <v>2.8919999999999999</v>
      </c>
      <c r="E7" s="13">
        <f t="shared" si="0"/>
        <v>6.0000000000000053E-2</v>
      </c>
    </row>
    <row r="8" spans="2:5" x14ac:dyDescent="0.3">
      <c r="B8" t="s">
        <v>63</v>
      </c>
      <c r="C8">
        <v>2.9169999999999998</v>
      </c>
      <c r="D8">
        <v>3.0539999999999998</v>
      </c>
      <c r="E8">
        <f t="shared" si="0"/>
        <v>0.13700000000000001</v>
      </c>
    </row>
    <row r="9" spans="2:5" x14ac:dyDescent="0.3">
      <c r="B9" t="s">
        <v>64</v>
      </c>
      <c r="C9">
        <v>2.621</v>
      </c>
      <c r="D9">
        <v>2.6259999999999999</v>
      </c>
      <c r="E9">
        <f t="shared" si="0"/>
        <v>4.9999999999998934E-3</v>
      </c>
    </row>
    <row r="10" spans="2:5" x14ac:dyDescent="0.3">
      <c r="B10" t="s">
        <v>65</v>
      </c>
      <c r="C10">
        <v>2.573</v>
      </c>
      <c r="D10">
        <v>2.577</v>
      </c>
      <c r="E10">
        <f t="shared" si="0"/>
        <v>4.0000000000000036E-3</v>
      </c>
    </row>
    <row r="11" spans="2:5" x14ac:dyDescent="0.3">
      <c r="B11" t="s">
        <v>66</v>
      </c>
      <c r="C11">
        <v>2.573</v>
      </c>
      <c r="D11">
        <v>2.6190000000000002</v>
      </c>
      <c r="E11">
        <f t="shared" si="0"/>
        <v>4.6000000000000263E-2</v>
      </c>
    </row>
    <row r="12" spans="2:5" x14ac:dyDescent="0.3">
      <c r="B12" t="s">
        <v>67</v>
      </c>
      <c r="C12">
        <v>2.742</v>
      </c>
      <c r="D12">
        <v>2.7469999999999999</v>
      </c>
      <c r="E12">
        <f t="shared" si="0"/>
        <v>4.9999999999998934E-3</v>
      </c>
    </row>
    <row r="13" spans="2:5" x14ac:dyDescent="0.3">
      <c r="B13" t="s">
        <v>68</v>
      </c>
      <c r="C13">
        <v>2.7789999999999999</v>
      </c>
      <c r="D13" s="13">
        <v>2.89</v>
      </c>
      <c r="E13">
        <f t="shared" si="0"/>
        <v>0.11100000000000021</v>
      </c>
    </row>
    <row r="14" spans="2:5" x14ac:dyDescent="0.3">
      <c r="B14" t="s">
        <v>70</v>
      </c>
      <c r="C14" s="13">
        <v>2.67</v>
      </c>
      <c r="D14" s="13">
        <v>2.83</v>
      </c>
      <c r="E14" s="13">
        <f t="shared" si="0"/>
        <v>0.16000000000000014</v>
      </c>
    </row>
    <row r="15" spans="2:5" x14ac:dyDescent="0.3">
      <c r="B15" t="s">
        <v>90</v>
      </c>
      <c r="C15" s="13">
        <v>2.67</v>
      </c>
      <c r="D15" s="13">
        <v>2.68</v>
      </c>
      <c r="E15" s="13">
        <f t="shared" si="0"/>
        <v>1.0000000000000231E-2</v>
      </c>
    </row>
    <row r="16" spans="2:5" x14ac:dyDescent="0.3">
      <c r="B16" t="s">
        <v>71</v>
      </c>
      <c r="C16" s="13">
        <f>2.778-0.518</f>
        <v>2.2599999999999998</v>
      </c>
      <c r="D16">
        <f>2.652</f>
        <v>2.6520000000000001</v>
      </c>
      <c r="E16">
        <f t="shared" si="0"/>
        <v>0.39200000000000035</v>
      </c>
    </row>
    <row r="17" spans="2:5" x14ac:dyDescent="0.3">
      <c r="B17" t="s">
        <v>74</v>
      </c>
      <c r="C17">
        <f>2.742-0.518</f>
        <v>2.2240000000000002</v>
      </c>
      <c r="D17">
        <f>2.706</f>
        <v>2.706</v>
      </c>
      <c r="E17">
        <f t="shared" si="0"/>
        <v>0.48199999999999976</v>
      </c>
    </row>
    <row r="18" spans="2:5" x14ac:dyDescent="0.3">
      <c r="B18" t="s">
        <v>79</v>
      </c>
      <c r="C18">
        <f>2.573-0.518</f>
        <v>2.0549999999999997</v>
      </c>
      <c r="D18">
        <f>2.636</f>
        <v>2.6360000000000001</v>
      </c>
      <c r="E18">
        <f t="shared" si="0"/>
        <v>0.58100000000000041</v>
      </c>
    </row>
    <row r="19" spans="2:5" x14ac:dyDescent="0.3">
      <c r="B19" t="s">
        <v>78</v>
      </c>
      <c r="C19">
        <f>3.574-0.518</f>
        <v>3.056</v>
      </c>
      <c r="D19">
        <v>3.0569999999999999</v>
      </c>
      <c r="E19">
        <f t="shared" si="0"/>
        <v>9.9999999999988987E-4</v>
      </c>
    </row>
    <row r="20" spans="2:5" x14ac:dyDescent="0.3">
      <c r="B20" t="s">
        <v>80</v>
      </c>
      <c r="C20">
        <f>2.623-0.518</f>
        <v>2.1050000000000004</v>
      </c>
      <c r="D20">
        <v>2.9750000000000001</v>
      </c>
      <c r="E20" s="13">
        <f t="shared" si="0"/>
        <v>0.86999999999999966</v>
      </c>
    </row>
    <row r="21" spans="2:5" x14ac:dyDescent="0.3">
      <c r="B21" t="s">
        <v>81</v>
      </c>
      <c r="C21" s="13">
        <f>2.918-0.518</f>
        <v>2.4000000000000004</v>
      </c>
      <c r="D21">
        <v>2.6379999999999999</v>
      </c>
      <c r="E21">
        <f t="shared" si="0"/>
        <v>0.23799999999999955</v>
      </c>
    </row>
    <row r="22" spans="2:5" x14ac:dyDescent="0.3">
      <c r="B22" t="s">
        <v>82</v>
      </c>
      <c r="C22">
        <f>2.833-0.518</f>
        <v>2.3150000000000004</v>
      </c>
      <c r="D22">
        <v>2.5790000000000002</v>
      </c>
      <c r="E22">
        <f t="shared" si="0"/>
        <v>0.26399999999999979</v>
      </c>
    </row>
    <row r="23" spans="2:5" x14ac:dyDescent="0.3">
      <c r="B23" t="s">
        <v>84</v>
      </c>
      <c r="C23">
        <f>2.577-0.518</f>
        <v>2.0590000000000002</v>
      </c>
      <c r="D23" s="13">
        <v>2.61</v>
      </c>
      <c r="E23">
        <f t="shared" si="0"/>
        <v>0.55099999999999971</v>
      </c>
    </row>
    <row r="24" spans="2:5" x14ac:dyDescent="0.3">
      <c r="B24" t="s">
        <v>89</v>
      </c>
      <c r="C24">
        <f>2.704-0.518</f>
        <v>2.1859999999999999</v>
      </c>
      <c r="D24">
        <v>2.8050000000000002</v>
      </c>
      <c r="E24">
        <f t="shared" si="0"/>
        <v>0.61900000000000022</v>
      </c>
    </row>
    <row r="25" spans="2:5" x14ac:dyDescent="0.3">
      <c r="B25" t="s">
        <v>87</v>
      </c>
      <c r="C25">
        <f>2.617-0.518</f>
        <v>2.0990000000000002</v>
      </c>
      <c r="D25">
        <v>2.9329999999999998</v>
      </c>
      <c r="E25">
        <f t="shared" si="0"/>
        <v>0.83399999999999963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sea</vt:lpstr>
      <vt:lpstr>ZoopDry</vt:lpstr>
      <vt:lpstr>plastidry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lucym</dc:creator>
  <cp:lastModifiedBy>Lucy Manlick</cp:lastModifiedBy>
  <dcterms:created xsi:type="dcterms:W3CDTF">2021-05-28T13:20:14Z</dcterms:created>
  <dcterms:modified xsi:type="dcterms:W3CDTF">2022-05-20T15:40:56Z</dcterms:modified>
</cp:coreProperties>
</file>